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2\archivos separados\09-2022\"/>
    </mc:Choice>
  </mc:AlternateContent>
  <xr:revisionPtr revIDLastSave="0" documentId="13_ncr:1_{2E43CB1C-33C6-4D99-AD98-E6D083DB8664}" xr6:coauthVersionLast="47" xr6:coauthVersionMax="47" xr10:uidLastSave="{00000000-0000-0000-0000-000000000000}"/>
  <bookViews>
    <workbookView xWindow="-120" yWindow="-120" windowWidth="29040" windowHeight="15840" tabRatio="559" firstSheet="8" activeTab="8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Ind Sept19" sheetId="37" state="hidden" r:id="rId6"/>
    <sheet name="Ind Jun19" sheetId="36" state="hidden" r:id="rId7"/>
    <sheet name="Ind Marz19" sheetId="35" state="hidden" r:id="rId8"/>
    <sheet name="Valores EERR" sheetId="28" r:id="rId9"/>
  </sheets>
  <definedNames>
    <definedName name="_xlnm.Print_Area" localSheetId="1">EU!$B$2:$E$77</definedName>
    <definedName name="_xlnm.Print_Area" localSheetId="6">'Ind Jun19'!$A$1:$D$19</definedName>
    <definedName name="_xlnm.Print_Area" localSheetId="7">'Ind Marz19'!$A$1:$D$19</definedName>
    <definedName name="_xlnm.Print_Area" localSheetId="5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<sst xmlns="http://schemas.openxmlformats.org/spreadsheetml/2006/main" count="631" uniqueCount="371">
  <si>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</si>
  <si>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</si>
  <si>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</si>
  <si>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</si>
  <si>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</si>
  <si>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</si>
  <si>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</si>
  <si>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</si>
  <si>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</si>
  <si>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</si>
  <si>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</si>
  <si>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</si>
  <si>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</si>
  <si>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</si>
  <si>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</si>
  <si>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</si>
  <si>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</si>
  <si>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</si>
  <si>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</si>
  <si>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</si>
  <si>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</si>
  <si>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</si>
  <si>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</si>
  <si>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</si>
  <si>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</si>
  <si>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</si>
  <si>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</si>
  <si>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</si>
  <si>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</si>
  <si>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</si>
  <si>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</si>
  <si>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</si>
  <si>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</si>
  <si>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</si>
  <si>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</si>
  <si>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</si>
  <si>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</si>
  <si>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</si>
  <si>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</si>
  <si>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</si>
  <si>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</si>
  <si>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</si>
  <si>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</si>
  <si>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</si>
  <si>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</si>
  <si>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</si>
  <si>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</si>
  <si>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</si>
  <si>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</si>
  <si>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</si>
  <si>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</si>
  <si>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</si>
  <si>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</si>
  <si>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</si>
  <si>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</si>
  <si>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</si>
  <si>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</si>
  <si>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</si>
  <si>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</si>
  <si>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</si>
  <si>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</si>
  <si>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</si>
  <si>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</si>
  <si>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</si>
  <si>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</si>
  <si>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</si>
  <si>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</si>
  <si>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</si>
  <si>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</si>
  <si>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</si>
  <si>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</si>
  <si>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</si>
  <si>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</si>
  <si>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</si>
  <si>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</si>
  <si>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</si>
  <si>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</si>
  <si>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</si>
  <si>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</si>
  <si>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</si>
  <si>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</si>
  <si>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</si>
  <si>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</si>
  <si>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</si>
  <si>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</si>
  <si>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</si>
  <si>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</si>
  <si>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</si>
  <si>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</si>
  <si>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</si>
  <si>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</si>
  <si>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</si>
  <si>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</si>
  <si>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</si>
  <si>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</si>
  <si>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</si>
  <si>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</si>
  <si>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</si>
  <si>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</si>
  <si>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</si>
  <si>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</si>
  <si>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</si>
  <si>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</si>
  <si>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</si>
  <si>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</si>
  <si>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</si>
  <si>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</si>
  <si>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</si>
  <si>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</si>
  <si>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</si>
  <si>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</si>
  <si>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</si>
  <si>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</si>
  <si>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</si>
  <si>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</si>
  <si>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</si>
  <si>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</si>
  <si>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</si>
  <si>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</si>
  <si>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</si>
  <si>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</si>
  <si>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</si>
  <si>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</si>
  <si>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</si>
  <si>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</si>
  <si>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</si>
  <si>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</si>
  <si>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</si>
  <si>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</si>
  <si>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</si>
  <si>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</si>
  <si>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</si>
  <si>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</si>
  <si>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</si>
  <si>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</si>
  <si>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</si>
  <si>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</si>
  <si>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</si>
  <si>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</si>
  <si>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</si>
  <si>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</si>
  <si>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</si>
  <si>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</si>
  <si>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</si>
  <si>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</si>
  <si>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</si>
  <si>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</si>
  <si>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</si>
  <si>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</si>
  <si>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</si>
  <si>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</si>
  <si>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</si>
  <si>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</si>
  <si>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</si>
  <si>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</si>
  <si>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</si>
  <si>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</si>
  <si>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</si>
  <si>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</si>
  <si>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</si>
  <si>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</si>
  <si>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</si>
  <si>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</si>
  <si>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</si>
  <si>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</si>
  <si>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</si>
  <si>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</si>
  <si>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</si>
  <si>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</si>
  <si>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</si>
  <si>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</si>
  <si>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</si>
  <si>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</si>
  <si>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</si>
  <si>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</si>
  <si>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</si>
  <si>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</si>
  <si>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</si>
  <si>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</si>
  <si>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</si>
  <si>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</si>
  <si>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</si>
  <si>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</si>
  <si>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</si>
  <si>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</si>
  <si>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</si>
  <si>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</si>
  <si>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</si>
  <si>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</si>
  <si>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</si>
  <si>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</si>
  <si>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</si>
  <si>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</si>
  <si>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</si>
  <si>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</si>
  <si>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</si>
  <si>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</si>
  <si>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</si>
  <si>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</si>
  <si>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</si>
  <si>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</si>
  <si>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</si>
  <si>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</si>
  <si>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</si>
  <si>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</si>
  <si>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</si>
  <si>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</si>
  <si>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</si>
  <si>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</si>
  <si>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</si>
  <si>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</si>
  <si>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</si>
  <si>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</si>
  <si>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</si>
  <si>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</si>
  <si>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</si>
  <si>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</si>
  <si>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</si>
  <si>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</si>
  <si>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</si>
  <si>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</si>
  <si>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</si>
  <si>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</si>
  <si>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</si>
  <si>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</si>
  <si>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</si>
  <si>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</si>
  <si>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</si>
  <si>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</si>
  <si>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</si>
  <si>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</si>
  <si>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</si>
  <si>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</si>
  <si>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</si>
  <si>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</si>
  <si>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</si>
  <si>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</si>
  <si>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</si>
  <si>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</si>
  <si>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</si>
  <si>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</si>
  <si>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</si>
  <si>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</si>
  <si>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</si>
  <si>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</si>
  <si>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</si>
  <si>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</si>
  <si>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</si>
  <si>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</si>
  <si>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</si>
  <si>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</si>
  <si>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</si>
  <si>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</si>
  <si>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</si>
  <si>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</si>
  <si>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</si>
  <si>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</si>
  <si>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</si>
  <si>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</si>
  <si>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</si>
  <si>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</si>
  <si>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</si>
  <si>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</si>
  <si>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</si>
  <si>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</si>
  <si>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</si>
  <si>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</si>
  <si>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</si>
  <si>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</si>
  <si>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</si>
  <si>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</si>
  <si>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</si>
  <si>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</si>
  <si>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</si>
  <si>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</si>
  <si>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</si>
  <si>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</si>
  <si>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</si>
  <si>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</si>
  <si>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</si>
  <si>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</si>
  <si>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</si>
  <si>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</si>
  <si>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</si>
  <si>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</si>
  <si>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</si>
  <si>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</si>
  <si>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</si>
  <si>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</si>
  <si>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</si>
  <si>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</si>
  <si>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</si>
  <si>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</si>
  <si>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</si>
  <si>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</si>
  <si>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</si>
  <si>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</si>
  <si>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</si>
  <si>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</si>
  <si>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</si>
  <si>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</si>
  <si>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</si>
  <si>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</si>
  <si>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</si>
  <si>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</si>
  <si>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</si>
  <si>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</si>
  <si>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</si>
  <si>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</si>
  <si>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</si>
  <si>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</si>
  <si>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</si>
  <si>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</si>
  <si>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</si>
  <si>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</si>
  <si>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Val Mar 2017</t>
  </si>
  <si>
    <t>Total Bco Jun 2017</t>
  </si>
  <si>
    <t xml:space="preserve">Total Val Jun 17 </t>
  </si>
  <si>
    <t xml:space="preserve">Disminución en reserva </t>
  </si>
  <si>
    <t xml:space="preserve">Gastos Administrativos </t>
  </si>
  <si>
    <t>Pagos Beneficios de Pólizas</t>
  </si>
  <si>
    <t>Total Val Dic 2016</t>
  </si>
  <si>
    <t>Ingresos por Intereses , Comisiones y Neg. De Seguros</t>
  </si>
  <si>
    <t>(*) Solo para Seguros</t>
  </si>
  <si>
    <t>Resultado Técnico *</t>
  </si>
  <si>
    <t xml:space="preserve">Otros Gastos </t>
  </si>
  <si>
    <t>Total Val Sept 17</t>
  </si>
  <si>
    <t>Bancos Sept 2017</t>
  </si>
  <si>
    <t>Bancos Dic 2017</t>
  </si>
  <si>
    <t>Total Val Dic 17</t>
  </si>
  <si>
    <t>Bancos Mar 2018</t>
  </si>
  <si>
    <t>Bancos Jun 2018</t>
  </si>
  <si>
    <t>Total Val Mar 2018</t>
  </si>
  <si>
    <t>Total Val Jun 2018</t>
  </si>
  <si>
    <t>Bancos Sept 2018</t>
  </si>
  <si>
    <t>Total Val Sept 2018</t>
  </si>
  <si>
    <t>Bancos Dic 2018</t>
  </si>
  <si>
    <t>Total Val Dic 2018</t>
  </si>
  <si>
    <t>Bancos Marz 2019</t>
  </si>
  <si>
    <t>Total Val Marz 2019</t>
  </si>
  <si>
    <t>Al 31 de Marzo 2019</t>
  </si>
  <si>
    <t>Total Val Jun 2019</t>
  </si>
  <si>
    <t>Bancos Jun 2019</t>
  </si>
  <si>
    <t>Al 30 de Junio 2019</t>
  </si>
  <si>
    <t>Total Val Sept.2019</t>
  </si>
  <si>
    <t>Bancos Sept 2019</t>
  </si>
  <si>
    <t>Al 30 de Septiembre 2019</t>
  </si>
  <si>
    <t>Total Val Dic.2019</t>
  </si>
  <si>
    <t>Bancos Dic 2019</t>
  </si>
  <si>
    <t>Total Val Marz 2020</t>
  </si>
  <si>
    <t>Total Val Jun 2020</t>
  </si>
  <si>
    <t>Bancos Marz 2020</t>
  </si>
  <si>
    <t>Bancos Jun 2020</t>
  </si>
  <si>
    <t>Bancos Sept 2020</t>
  </si>
  <si>
    <t>Total Val Sept.2020</t>
  </si>
  <si>
    <t>Bancos Dic 2020</t>
  </si>
  <si>
    <t>Total Val Dic.2020</t>
  </si>
  <si>
    <t>Bancos marz 2021</t>
  </si>
  <si>
    <t>Total Val Mar.2021</t>
  </si>
  <si>
    <t>Junio 2020/ Junio 2021</t>
  </si>
  <si>
    <t>Bancos Jun 2021</t>
  </si>
  <si>
    <t>Total Val Jun.2021</t>
  </si>
  <si>
    <t>Bancos Sept 2021</t>
  </si>
  <si>
    <t>Bancos Dic 2021</t>
  </si>
  <si>
    <t>Total Val Sept.2021</t>
  </si>
  <si>
    <t>Total Val Dic.2021</t>
  </si>
  <si>
    <t>Total Val Mar.2022</t>
  </si>
  <si>
    <t>Ingreso por Arrendamiento Financiero</t>
  </si>
  <si>
    <t>Total Val Jun.2022</t>
  </si>
  <si>
    <t>Total Val Sept.2022</t>
  </si>
  <si>
    <t>Septiembre 2021 /Septiembre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</si>
</sst>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8" fillId="0" borderId="0"/>
    <xf numFmtId="9" fontId="3" fillId="0" borderId="0" applyFont="0" applyFill="0" applyBorder="0" applyAlignment="0" applyProtection="0"/>
  </cellStyleXfs>
  <cellXfs count="359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7" fillId="0" borderId="17" xfId="3" applyFont="1" applyFill="1" applyBorder="1" applyAlignment="1">
      <alignment vertical="center"/>
    </xf>
    <xf numFmtId="43" fontId="17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7" fillId="2" borderId="0" xfId="2" applyFont="1" applyFill="1" applyAlignment="1">
      <alignment horizontal="center" vertical="center"/>
    </xf>
    <xf numFmtId="0" fontId="17" fillId="0" borderId="0" xfId="2" applyFont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7" fillId="5" borderId="17" xfId="3" applyFont="1" applyFill="1" applyBorder="1" applyAlignment="1">
      <alignment vertical="center"/>
    </xf>
    <xf numFmtId="43" fontId="17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7" fillId="21" borderId="17" xfId="3" applyFont="1" applyFill="1" applyBorder="1" applyAlignment="1">
      <alignment vertical="center"/>
    </xf>
    <xf numFmtId="43" fontId="17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7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7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7" fillId="5" borderId="16" xfId="3" applyNumberFormat="1" applyFont="1" applyFill="1" applyBorder="1" applyAlignment="1">
      <alignment horizontal="center" vertical="center"/>
    </xf>
    <xf numFmtId="164" fontId="17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7" fillId="21" borderId="16" xfId="3" applyNumberFormat="1" applyFont="1" applyFill="1" applyBorder="1" applyAlignment="1">
      <alignment horizontal="center" vertical="center"/>
    </xf>
    <xf numFmtId="164" fontId="17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7" fillId="3" borderId="16" xfId="3" applyNumberFormat="1" applyFont="1" applyFill="1" applyBorder="1" applyAlignment="1">
      <alignment horizontal="center" vertical="center"/>
    </xf>
    <xf numFmtId="164" fontId="17" fillId="0" borderId="16" xfId="3" applyNumberFormat="1" applyFont="1" applyFill="1" applyBorder="1" applyAlignment="1">
      <alignment horizontal="center" vertical="center"/>
    </xf>
    <xf numFmtId="164" fontId="17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7" fillId="5" borderId="29" xfId="3" applyNumberFormat="1" applyFont="1" applyFill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1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1" fillId="34" borderId="54" xfId="5" applyFont="1" applyFill="1" applyBorder="1" applyAlignment="1">
      <alignment horizontal="right"/>
    </xf>
    <xf numFmtId="49" fontId="21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5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5" fillId="9" borderId="55" xfId="1" applyFont="1" applyFill="1" applyBorder="1" applyAlignment="1">
      <alignment horizontal="right"/>
    </xf>
    <xf numFmtId="43" fontId="25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6" fillId="35" borderId="0" xfId="5" applyNumberFormat="1" applyFont="1" applyFill="1" applyAlignment="1">
      <alignment horizontal="center" vertical="center"/>
    </xf>
    <xf numFmtId="0" fontId="26" fillId="4" borderId="0" xfId="5" applyFont="1" applyFill="1" applyAlignment="1">
      <alignment horizontal="left"/>
    </xf>
    <xf numFmtId="0" fontId="27" fillId="4" borderId="0" xfId="5" applyFont="1" applyFill="1" applyAlignment="1">
      <alignment horizontal="left"/>
    </xf>
    <xf numFmtId="0" fontId="22" fillId="4" borderId="0" xfId="5" applyFont="1" applyFill="1" applyAlignment="1">
      <alignment horizontal="left"/>
    </xf>
    <xf numFmtId="49" fontId="24" fillId="34" borderId="53" xfId="0" applyNumberFormat="1" applyFont="1" applyFill="1" applyBorder="1" applyAlignment="1">
      <alignment horizontal="center" vertical="center" wrapText="1"/>
    </xf>
    <xf numFmtId="49" fontId="28" fillId="34" borderId="53" xfId="0" applyNumberFormat="1" applyFont="1" applyFill="1" applyBorder="1" applyAlignment="1">
      <alignment horizontal="center" vertical="center" wrapText="1"/>
    </xf>
    <xf numFmtId="49" fontId="21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8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8" fillId="34" borderId="53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0" fontId="4" fillId="2" borderId="57" xfId="0" applyFont="1" applyFill="1" applyBorder="1" applyAlignment="1">
      <alignment horizontal="center"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5" fillId="0" borderId="57" xfId="1" applyNumberFormat="1" applyFont="1" applyBorder="1" applyAlignment="1">
      <alignment horizontal="center" vertical="center"/>
    </xf>
    <xf numFmtId="164" fontId="3" fillId="0" borderId="57" xfId="1" applyNumberFormat="1" applyFont="1" applyBorder="1" applyAlignment="1">
      <alignment horizontal="right" vertical="center"/>
    </xf>
    <xf numFmtId="164" fontId="0" fillId="0" borderId="0" xfId="0" applyNumberFormat="1" applyAlignment="1">
      <alignment vertical="center"/>
    </xf>
    <xf numFmtId="164" fontId="5" fillId="0" borderId="57" xfId="1" applyNumberFormat="1" applyFont="1" applyBorder="1" applyAlignment="1">
      <alignment horizontal="right"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64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5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6" xfId="1" applyNumberFormat="1" applyFont="1" applyFill="1" applyBorder="1" applyAlignment="1">
      <alignment horizontal="center" vertical="center"/>
    </xf>
    <xf numFmtId="164" fontId="30" fillId="2" borderId="1" xfId="1" applyNumberFormat="1" applyFont="1" applyFill="1" applyBorder="1" applyAlignment="1">
      <alignment horizontal="center" vertical="center"/>
    </xf>
    <xf numFmtId="164" fontId="30" fillId="0" borderId="64" xfId="1" applyNumberFormat="1" applyFont="1" applyFill="1" applyBorder="1" applyAlignment="1">
      <alignment horizontal="center" vertical="center"/>
    </xf>
    <xf numFmtId="164" fontId="4" fillId="0" borderId="67" xfId="1" applyNumberFormat="1" applyFont="1" applyBorder="1" applyAlignment="1">
      <alignment horizontal="left" vertical="center" indent="2"/>
    </xf>
    <xf numFmtId="165" fontId="4" fillId="0" borderId="68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0" fontId="29" fillId="0" borderId="0" xfId="0" applyFont="1" applyAlignment="1">
      <alignment horizontal="center" vertical="center"/>
    </xf>
    <xf numFmtId="17" fontId="4" fillId="2" borderId="69" xfId="1" applyNumberFormat="1" applyFont="1" applyFill="1" applyBorder="1" applyAlignment="1">
      <alignment horizontal="center" vertical="center" wrapText="1"/>
    </xf>
    <xf numFmtId="164" fontId="0" fillId="0" borderId="70" xfId="1" applyNumberFormat="1" applyFont="1" applyBorder="1" applyAlignment="1">
      <alignment vertical="center"/>
    </xf>
    <xf numFmtId="164" fontId="0" fillId="0" borderId="71" xfId="1" applyNumberFormat="1" applyFont="1" applyBorder="1" applyAlignment="1">
      <alignment horizontal="center" vertical="center"/>
    </xf>
    <xf numFmtId="164" fontId="0" fillId="0" borderId="72" xfId="1" applyNumberFormat="1" applyFont="1" applyBorder="1" applyAlignment="1">
      <alignment horizontal="center" vertical="center"/>
    </xf>
    <xf numFmtId="164" fontId="0" fillId="0" borderId="65" xfId="1" applyNumberFormat="1" applyFont="1" applyBorder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5" xfId="1" applyNumberFormat="1" applyFont="1" applyBorder="1" applyAlignment="1">
      <alignment horizontal="center" vertical="center"/>
    </xf>
    <xf numFmtId="164" fontId="30" fillId="0" borderId="73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30" fillId="2" borderId="69" xfId="1" applyNumberFormat="1" applyFont="1" applyFill="1" applyBorder="1" applyAlignment="1">
      <alignment horizontal="center" vertical="center"/>
    </xf>
    <xf numFmtId="164" fontId="0" fillId="0" borderId="65" xfId="1" applyNumberFormat="1" applyFont="1" applyBorder="1" applyAlignment="1">
      <alignment horizontal="left" vertical="center"/>
    </xf>
    <xf numFmtId="164" fontId="0" fillId="0" borderId="65" xfId="1" applyNumberFormat="1" applyFont="1" applyBorder="1" applyAlignment="1">
      <alignment horizontal="left" vertical="center" indent="2"/>
    </xf>
    <xf numFmtId="164" fontId="4" fillId="0" borderId="65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vertical="center"/>
    </xf>
    <xf numFmtId="164" fontId="5" fillId="0" borderId="75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6" xfId="1" applyNumberFormat="1" applyFont="1" applyBorder="1" applyAlignment="1">
      <alignment horizontal="center" vertical="center"/>
    </xf>
    <xf numFmtId="164" fontId="5" fillId="0" borderId="71" xfId="1" applyNumberFormat="1" applyFont="1" applyBorder="1" applyAlignment="1">
      <alignment horizontal="center" vertical="center"/>
    </xf>
    <xf numFmtId="9" fontId="5" fillId="0" borderId="73" xfId="7" applyFont="1" applyBorder="1" applyAlignment="1">
      <alignment horizontal="center" vertical="center"/>
    </xf>
    <xf numFmtId="164" fontId="5" fillId="0" borderId="61" xfId="1" applyNumberFormat="1" applyFont="1" applyBorder="1" applyAlignment="1">
      <alignment horizontal="center" vertical="center"/>
    </xf>
    <xf numFmtId="43" fontId="5" fillId="0" borderId="57" xfId="1" applyFont="1" applyBorder="1" applyAlignment="1">
      <alignment horizontal="center" vertical="center"/>
    </xf>
    <xf numFmtId="164" fontId="4" fillId="0" borderId="57" xfId="1" applyNumberFormat="1" applyFont="1" applyBorder="1" applyAlignment="1">
      <alignment horizontal="right" vertical="center"/>
    </xf>
    <xf numFmtId="43" fontId="5" fillId="0" borderId="0" xfId="1" applyFont="1" applyBorder="1" applyAlignment="1">
      <alignment horizontal="center" vertical="center"/>
    </xf>
    <xf numFmtId="164" fontId="5" fillId="0" borderId="4" xfId="1" applyNumberFormat="1" applyFont="1" applyBorder="1" applyAlignment="1">
      <alignment horizontal="center" vertical="center"/>
    </xf>
    <xf numFmtId="164" fontId="30" fillId="0" borderId="77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164" fontId="0" fillId="0" borderId="57" xfId="1" applyNumberFormat="1" applyFont="1" applyBorder="1" applyAlignment="1">
      <alignment horizontal="right" vertical="center"/>
    </xf>
    <xf numFmtId="43" fontId="0" fillId="0" borderId="0" xfId="1" applyFont="1" applyBorder="1" applyAlignment="1">
      <alignment horizontal="center" vertical="center"/>
    </xf>
    <xf numFmtId="9" fontId="0" fillId="0" borderId="0" xfId="7" applyFont="1" applyAlignment="1">
      <alignment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8" xfId="7" applyFont="1" applyFill="1" applyBorder="1" applyAlignment="1">
      <alignment horizontal="right" vertical="center" indent="2"/>
    </xf>
    <xf numFmtId="165" fontId="30" fillId="0" borderId="77" xfId="7" applyNumberFormat="1" applyFont="1" applyBorder="1" applyAlignment="1">
      <alignment horizontal="right" vertical="center"/>
    </xf>
    <xf numFmtId="165" fontId="31" fillId="0" borderId="73" xfId="7" applyNumberFormat="1" applyFont="1" applyFill="1" applyBorder="1"/>
    <xf numFmtId="43" fontId="5" fillId="0" borderId="73" xfId="1" applyFont="1" applyBorder="1" applyAlignment="1">
      <alignment horizontal="center" vertical="center"/>
    </xf>
    <xf numFmtId="17" fontId="4" fillId="2" borderId="57" xfId="1" applyNumberFormat="1" applyFont="1" applyFill="1" applyBorder="1" applyAlignment="1">
      <alignment horizontal="center" vertical="center" wrapText="1"/>
    </xf>
    <xf numFmtId="165" fontId="31" fillId="0" borderId="76" xfId="7" applyNumberFormat="1" applyFont="1" applyFill="1" applyBorder="1"/>
    <xf numFmtId="165" fontId="30" fillId="0" borderId="73" xfId="7" applyNumberFormat="1" applyFont="1" applyBorder="1" applyAlignment="1">
      <alignment horizontal="right" vertical="center"/>
    </xf>
    <xf numFmtId="164" fontId="29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2" fillId="2" borderId="1" xfId="1" applyNumberFormat="1" applyFont="1" applyFill="1" applyBorder="1" applyAlignment="1">
      <alignment horizontal="center" vertical="center"/>
    </xf>
    <xf numFmtId="164" fontId="32" fillId="0" borderId="64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3" fillId="0" borderId="4" xfId="7" applyFont="1" applyFill="1" applyBorder="1" applyAlignment="1">
      <alignment horizontal="right" vertical="center" indent="2"/>
    </xf>
    <xf numFmtId="164" fontId="34" fillId="2" borderId="1" xfId="1" applyNumberFormat="1" applyFont="1" applyFill="1" applyBorder="1" applyAlignment="1">
      <alignment horizontal="center" vertical="center"/>
    </xf>
    <xf numFmtId="164" fontId="34" fillId="0" borderId="64" xfId="1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5" xfId="7" applyNumberFormat="1" applyFont="1" applyBorder="1" applyAlignment="1">
      <alignment horizontal="right" vertical="center" indent="2"/>
    </xf>
    <xf numFmtId="9" fontId="4" fillId="0" borderId="75" xfId="7" applyFont="1" applyBorder="1" applyAlignment="1">
      <alignment horizontal="right" vertical="center" indent="2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8" xfId="7" applyFont="1" applyFill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 vertical="center"/>
    </xf>
    <xf numFmtId="164" fontId="5" fillId="0" borderId="78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0" fillId="4" borderId="52" xfId="5" applyFont="1" applyFill="1" applyBorder="1" applyAlignment="1">
      <alignment horizontal="right" vertical="center"/>
    </xf>
    <xf numFmtId="0" fontId="19" fillId="4" borderId="0" xfId="0" applyFont="1" applyFill="1" applyAlignment="1">
      <alignment horizontal="center" vertical="top" wrapText="1"/>
    </xf>
    <xf numFmtId="0" fontId="29" fillId="0" borderId="0" xfId="0" applyFont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7" borderId="60" xfId="1" applyNumberFormat="1" applyFont="1" applyFill="1" applyBorder="1" applyAlignment="1">
      <alignment horizontal="center" vertical="center"/>
    </xf>
    <xf numFmtId="164" fontId="4" fillId="27" borderId="59" xfId="1" applyNumberFormat="1" applyFont="1" applyFill="1" applyBorder="1" applyAlignment="1">
      <alignment horizontal="center" vertical="center"/>
    </xf>
    <xf numFmtId="164" fontId="4" fillId="27" borderId="62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2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344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345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344" t="s">
        <v>153</v>
      </c>
      <c r="B2" s="78"/>
      <c r="C2" s="79"/>
      <c r="D2" s="80"/>
    </row>
    <row r="3" spans="1:5" s="81" customFormat="1" ht="66.599999999999994" customHeight="1" thickBot="1" x14ac:dyDescent="0.3">
      <c r="A3" s="345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47" t="s">
        <v>273</v>
      </c>
      <c r="D2" s="347"/>
    </row>
    <row r="3" spans="2:31" s="229" customFormat="1" ht="10.15" customHeight="1" x14ac:dyDescent="0.2"/>
    <row r="4" spans="2:31" s="229" customFormat="1" ht="24" customHeight="1" x14ac:dyDescent="0.2">
      <c r="B4" s="346"/>
      <c r="C4" s="346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48" t="s">
        <v>132</v>
      </c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348"/>
      <c r="Y1" s="348"/>
    </row>
    <row r="2" spans="2:28" ht="18.75" x14ac:dyDescent="0.25">
      <c r="B2" s="348" t="s">
        <v>294</v>
      </c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  <c r="T2" s="348"/>
      <c r="U2" s="348"/>
      <c r="V2" s="348"/>
      <c r="W2" s="348"/>
      <c r="X2" s="348"/>
      <c r="Y2" s="348"/>
    </row>
    <row r="3" spans="2:28" ht="18.75" x14ac:dyDescent="0.25">
      <c r="B3" s="348" t="s">
        <v>295</v>
      </c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348"/>
      <c r="U3" s="348"/>
      <c r="V3" s="348"/>
      <c r="W3" s="348"/>
      <c r="X3" s="348"/>
      <c r="Y3" s="348"/>
    </row>
    <row r="4" spans="2:28" ht="18.75" x14ac:dyDescent="0.25">
      <c r="B4" s="348" t="s">
        <v>359</v>
      </c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  <c r="T4" s="348"/>
      <c r="U4" s="348"/>
      <c r="V4" s="348"/>
      <c r="W4" s="348"/>
      <c r="X4" s="348"/>
      <c r="Y4" s="348"/>
    </row>
    <row r="5" spans="2:28" ht="18.75" x14ac:dyDescent="0.25">
      <c r="B5" s="283"/>
      <c r="C5" s="283"/>
      <c r="D5" s="283"/>
      <c r="E5" s="283"/>
      <c r="F5" s="283"/>
      <c r="G5" s="283"/>
      <c r="H5" s="325"/>
      <c r="I5" s="325"/>
      <c r="J5" s="325"/>
      <c r="K5" s="325"/>
      <c r="L5" s="325"/>
      <c r="M5" s="325"/>
      <c r="N5" s="325"/>
      <c r="O5" s="325"/>
      <c r="P5" s="325"/>
      <c r="Q5" s="325"/>
      <c r="R5" s="325"/>
      <c r="S5" s="325"/>
      <c r="T5" s="325"/>
      <c r="U5" s="325"/>
      <c r="V5" s="325"/>
      <c r="W5" s="325"/>
      <c r="X5" s="283"/>
      <c r="Y5" s="283"/>
    </row>
    <row r="6" spans="2:28" ht="30" x14ac:dyDescent="0.25">
      <c r="B6" s="275" t="s">
        <v>0</v>
      </c>
      <c r="C6" s="261" t="s">
        <v>313</v>
      </c>
      <c r="D6" s="261" t="s">
        <v>314</v>
      </c>
      <c r="E6" s="261" t="s">
        <v>316</v>
      </c>
      <c r="F6" s="261" t="s">
        <v>327</v>
      </c>
      <c r="G6" s="261" t="s">
        <v>328</v>
      </c>
      <c r="H6" s="261" t="s">
        <v>330</v>
      </c>
      <c r="I6" s="261" t="s">
        <v>331</v>
      </c>
      <c r="J6" s="261" t="s">
        <v>334</v>
      </c>
      <c r="K6" s="261" t="s">
        <v>336</v>
      </c>
      <c r="L6" s="261" t="s">
        <v>338</v>
      </c>
      <c r="M6" s="261" t="s">
        <v>342</v>
      </c>
      <c r="N6" s="261" t="s">
        <v>345</v>
      </c>
      <c r="O6" s="261" t="s">
        <v>348</v>
      </c>
      <c r="P6" s="261" t="s">
        <v>351</v>
      </c>
      <c r="Q6" s="261" t="s">
        <v>352</v>
      </c>
      <c r="R6" s="261" t="s">
        <v>353</v>
      </c>
      <c r="S6" s="261" t="s">
        <v>355</v>
      </c>
      <c r="T6" s="261" t="s">
        <v>357</v>
      </c>
      <c r="U6" s="261" t="s">
        <v>360</v>
      </c>
      <c r="V6" s="261" t="s">
        <v>362</v>
      </c>
      <c r="W6" s="261" t="s">
        <v>363</v>
      </c>
      <c r="X6" s="284" t="s">
        <v>280</v>
      </c>
      <c r="Y6" s="322" t="s">
        <v>281</v>
      </c>
    </row>
    <row r="7" spans="2:28" x14ac:dyDescent="0.25">
      <c r="B7" s="285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7"/>
      <c r="Q7" s="287"/>
      <c r="R7" s="287"/>
      <c r="S7" s="287"/>
      <c r="T7" s="287"/>
      <c r="U7" s="287"/>
      <c r="V7" s="287"/>
      <c r="W7" s="287"/>
      <c r="X7" s="290"/>
      <c r="Y7" s="286"/>
    </row>
    <row r="8" spans="2:28" x14ac:dyDescent="0.2">
      <c r="B8" s="288" t="s">
        <v>4</v>
      </c>
      <c r="C8" s="289">
        <v>1176.2</v>
      </c>
      <c r="D8" s="289">
        <v>1026</v>
      </c>
      <c r="E8" s="289">
        <v>912</v>
      </c>
      <c r="F8" s="289">
        <v>1066.5752136399999</v>
      </c>
      <c r="G8" s="289">
        <v>1249.08376426</v>
      </c>
      <c r="H8" s="289">
        <v>887.41410625000003</v>
      </c>
      <c r="I8" s="289">
        <v>1073.05433978</v>
      </c>
      <c r="J8" s="289">
        <v>1109.75681042</v>
      </c>
      <c r="K8" s="289">
        <v>1052.7994272999999</v>
      </c>
      <c r="L8" s="289">
        <v>1157.1782192000001</v>
      </c>
      <c r="M8" s="289">
        <v>1308.0418380799999</v>
      </c>
      <c r="N8" s="289">
        <v>1055.85715523</v>
      </c>
      <c r="O8" s="289">
        <v>1036.75530065</v>
      </c>
      <c r="P8" s="290">
        <v>1198.1271569200001</v>
      </c>
      <c r="Q8" s="290">
        <v>1044.9369457600001</v>
      </c>
      <c r="R8" s="290">
        <v>966.92778711999995</v>
      </c>
      <c r="S8" s="290">
        <v>1037.92219544</v>
      </c>
      <c r="T8" s="290">
        <v>1062.93192638</v>
      </c>
      <c r="U8" s="290">
        <v>1009.29421297</v>
      </c>
      <c r="V8" s="290"/>
      <c r="W8" s="290"/>
      <c r="X8" s="290">
        <f>+U8-Q8</f>
        <v>-35.642732790000082</v>
      </c>
      <c r="Y8" s="320">
        <f>+U8/Q8-1</f>
        <v>-3.4109936426907073E-2</v>
      </c>
      <c r="AB8" s="291"/>
    </row>
    <row r="9" spans="2:28" x14ac:dyDescent="0.2">
      <c r="B9" s="288" t="s">
        <v>5</v>
      </c>
      <c r="C9" s="289">
        <v>21359</v>
      </c>
      <c r="D9" s="289">
        <v>19933</v>
      </c>
      <c r="E9" s="289">
        <v>19022.22</v>
      </c>
      <c r="F9" s="289">
        <v>17830.217210272</v>
      </c>
      <c r="G9" s="289">
        <v>17248.454385775</v>
      </c>
      <c r="H9" s="289">
        <v>16138.906089702999</v>
      </c>
      <c r="I9" s="289">
        <v>15376.215879049998</v>
      </c>
      <c r="J9" s="289">
        <v>14564.71862591</v>
      </c>
      <c r="K9" s="289">
        <v>16787.187124758475</v>
      </c>
      <c r="L9" s="289">
        <v>15747.702232040001</v>
      </c>
      <c r="M9" s="289">
        <v>16152.939467155002</v>
      </c>
      <c r="N9" s="289">
        <v>16855.788248359997</v>
      </c>
      <c r="O9" s="289">
        <v>19298.726791379999</v>
      </c>
      <c r="P9" s="290">
        <v>19826.455871890001</v>
      </c>
      <c r="Q9" s="290">
        <v>23949.3656615</v>
      </c>
      <c r="R9" s="290">
        <v>26500.020231129998</v>
      </c>
      <c r="S9" s="290">
        <v>25087.598626233004</v>
      </c>
      <c r="T9" s="290">
        <v>24825.788895850001</v>
      </c>
      <c r="U9" s="290">
        <v>24053.807386823002</v>
      </c>
      <c r="V9" s="290"/>
      <c r="W9" s="290"/>
      <c r="X9" s="290">
        <f t="shared" ref="X9:X12" si="0">+U9-Q9</f>
        <v>104.44172532300217</v>
      </c>
      <c r="Y9" s="320">
        <f t="shared" ref="Y9:Y11" si="1">+U9/Q9-1</f>
        <v>4.3609391079153514E-3</v>
      </c>
    </row>
    <row r="10" spans="2:28" x14ac:dyDescent="0.2">
      <c r="B10" s="288" t="s">
        <v>312</v>
      </c>
      <c r="C10" s="289">
        <v>74893</v>
      </c>
      <c r="D10" s="289">
        <v>74501</v>
      </c>
      <c r="E10" s="289">
        <v>74239.289999999994</v>
      </c>
      <c r="F10" s="289">
        <v>74863.776397135996</v>
      </c>
      <c r="G10" s="289">
        <v>75479.484725693997</v>
      </c>
      <c r="H10" s="289">
        <v>74759.263027709996</v>
      </c>
      <c r="I10" s="289">
        <v>75788.898320534005</v>
      </c>
      <c r="J10" s="289">
        <v>76784.253876716</v>
      </c>
      <c r="K10" s="289">
        <v>77213.187270827999</v>
      </c>
      <c r="L10" s="289">
        <v>77120.961658903005</v>
      </c>
      <c r="M10" s="289">
        <v>76570.830459941004</v>
      </c>
      <c r="N10" s="289">
        <v>76576.578070489006</v>
      </c>
      <c r="O10" s="289">
        <v>76133.674285835004</v>
      </c>
      <c r="P10" s="290">
        <v>76053.905243788104</v>
      </c>
      <c r="Q10" s="290">
        <v>74819.413667532004</v>
      </c>
      <c r="R10" s="290">
        <v>71880.678005790396</v>
      </c>
      <c r="S10" s="290">
        <v>72173.444122221597</v>
      </c>
      <c r="T10" s="290">
        <v>71508.118714698299</v>
      </c>
      <c r="U10" s="290">
        <v>71142.809629138006</v>
      </c>
      <c r="V10" s="290"/>
      <c r="W10" s="290"/>
      <c r="X10" s="290">
        <f t="shared" si="0"/>
        <v>-3676.6040383939981</v>
      </c>
      <c r="Y10" s="320">
        <f t="shared" si="1"/>
        <v>-4.9139706637255642E-2</v>
      </c>
      <c r="Z10" s="268"/>
      <c r="AA10" s="291"/>
    </row>
    <row r="11" spans="2:28" x14ac:dyDescent="0.2">
      <c r="B11" s="288" t="s">
        <v>6</v>
      </c>
      <c r="C11" s="289">
        <v>19946</v>
      </c>
      <c r="D11" s="289">
        <v>20557</v>
      </c>
      <c r="E11" s="289">
        <v>20687.55</v>
      </c>
      <c r="F11" s="289">
        <v>21606.716139323598</v>
      </c>
      <c r="G11" s="289">
        <v>21584.3659783</v>
      </c>
      <c r="H11" s="289">
        <v>21517.719241691</v>
      </c>
      <c r="I11" s="289">
        <v>21180.798686765898</v>
      </c>
      <c r="J11" s="289">
        <v>21450.4844396687</v>
      </c>
      <c r="K11" s="289">
        <v>21690.210771240902</v>
      </c>
      <c r="L11" s="289">
        <v>22244.719413608</v>
      </c>
      <c r="M11" s="289">
        <v>21735.415892098001</v>
      </c>
      <c r="N11" s="289">
        <v>22680.699471995998</v>
      </c>
      <c r="O11" s="289">
        <v>23222.061051891</v>
      </c>
      <c r="P11" s="290">
        <v>22189.187144250998</v>
      </c>
      <c r="Q11" s="290">
        <v>23282.764258594001</v>
      </c>
      <c r="R11" s="290">
        <v>24654.818840880002</v>
      </c>
      <c r="S11" s="290">
        <v>25101.296355061</v>
      </c>
      <c r="T11" s="290">
        <v>24735.232103171398</v>
      </c>
      <c r="U11" s="290">
        <v>25864.465035679001</v>
      </c>
      <c r="V11" s="290"/>
      <c r="W11" s="290"/>
      <c r="X11" s="290">
        <f t="shared" si="0"/>
        <v>2581.7007770849996</v>
      </c>
      <c r="Y11" s="320">
        <f t="shared" si="1"/>
        <v>0.11088463330259657</v>
      </c>
      <c r="Z11" s="268"/>
      <c r="AA11" s="291"/>
    </row>
    <row r="12" spans="2:28" x14ac:dyDescent="0.2">
      <c r="B12" s="288" t="s">
        <v>296</v>
      </c>
      <c r="C12" s="289">
        <v>0</v>
      </c>
      <c r="D12" s="289">
        <v>0</v>
      </c>
      <c r="E12" s="289">
        <v>0</v>
      </c>
      <c r="F12" s="289">
        <v>0</v>
      </c>
      <c r="G12" s="289">
        <v>0</v>
      </c>
      <c r="H12" s="289">
        <v>0</v>
      </c>
      <c r="I12" s="289">
        <v>0</v>
      </c>
      <c r="J12" s="289">
        <v>0</v>
      </c>
      <c r="K12" s="289">
        <v>0</v>
      </c>
      <c r="L12" s="289">
        <v>0</v>
      </c>
      <c r="M12" s="289">
        <v>0</v>
      </c>
      <c r="N12" s="289">
        <v>0</v>
      </c>
      <c r="O12" s="289">
        <v>0</v>
      </c>
      <c r="P12" s="289">
        <v>0</v>
      </c>
      <c r="Q12" s="289">
        <v>0</v>
      </c>
      <c r="R12" s="289">
        <v>0</v>
      </c>
      <c r="S12" s="289">
        <v>0</v>
      </c>
      <c r="T12" s="289">
        <v>0</v>
      </c>
      <c r="U12" s="289">
        <v>0</v>
      </c>
      <c r="V12" s="290"/>
      <c r="W12" s="290"/>
      <c r="X12" s="290">
        <f t="shared" si="0"/>
        <v>0</v>
      </c>
      <c r="Y12" s="320">
        <v>0</v>
      </c>
      <c r="Z12" s="268"/>
      <c r="AA12" s="291"/>
    </row>
    <row r="13" spans="2:28" x14ac:dyDescent="0.2">
      <c r="B13" s="288" t="s">
        <v>7</v>
      </c>
      <c r="C13" s="300">
        <v>3665</v>
      </c>
      <c r="D13" s="300">
        <v>4119</v>
      </c>
      <c r="E13" s="290">
        <v>3906.49</v>
      </c>
      <c r="F13" s="300">
        <v>4203.7700461309996</v>
      </c>
      <c r="G13" s="300">
        <v>4175.2207150100003</v>
      </c>
      <c r="H13" s="300">
        <v>4442.0327057909999</v>
      </c>
      <c r="I13" s="300">
        <v>4470.7115742440001</v>
      </c>
      <c r="J13" s="302">
        <v>4614.1326235500001</v>
      </c>
      <c r="K13" s="302">
        <v>4740.5007184899996</v>
      </c>
      <c r="L13" s="302">
        <v>5217.5709402109997</v>
      </c>
      <c r="M13" s="302">
        <v>5261.4271478459996</v>
      </c>
      <c r="N13" s="302">
        <v>5393.7738278710003</v>
      </c>
      <c r="O13" s="302">
        <v>5299.1481701049997</v>
      </c>
      <c r="P13" s="342">
        <v>5996.5007637709996</v>
      </c>
      <c r="Q13" s="342">
        <v>6092.5682623029998</v>
      </c>
      <c r="R13" s="342">
        <v>6364.8945656246797</v>
      </c>
      <c r="S13" s="342">
        <v>6952.1623142897597</v>
      </c>
      <c r="T13" s="342">
        <v>7086.7928595673902</v>
      </c>
      <c r="U13" s="342">
        <v>6913.8473846329998</v>
      </c>
      <c r="V13" s="342"/>
      <c r="W13" s="342"/>
      <c r="X13" s="290">
        <f>+U13-Q13</f>
        <v>821.27912233000006</v>
      </c>
      <c r="Y13" s="320">
        <f>+U13/Q13-1</f>
        <v>0.13480015109745458</v>
      </c>
      <c r="Z13" s="268"/>
      <c r="AA13" s="291"/>
    </row>
    <row r="14" spans="2:28" s="294" customFormat="1" ht="15.75" thickBot="1" x14ac:dyDescent="0.3">
      <c r="B14" s="292" t="s">
        <v>297</v>
      </c>
      <c r="C14" s="310">
        <v>121039.2</v>
      </c>
      <c r="D14" s="310">
        <v>120136</v>
      </c>
      <c r="E14" s="310">
        <v>118767.55</v>
      </c>
      <c r="F14" s="310">
        <f t="shared" ref="F14:N14" si="2">SUM(F8:F13)</f>
        <v>119571.0550065026</v>
      </c>
      <c r="G14" s="310">
        <f t="shared" si="2"/>
        <v>119736.60956903899</v>
      </c>
      <c r="H14" s="310">
        <f t="shared" si="2"/>
        <v>117745.33517114499</v>
      </c>
      <c r="I14" s="310">
        <f t="shared" si="2"/>
        <v>117889.67880037389</v>
      </c>
      <c r="J14" s="310">
        <f t="shared" si="2"/>
        <v>118523.3463762647</v>
      </c>
      <c r="K14" s="310">
        <f t="shared" si="2"/>
        <v>121483.88531261738</v>
      </c>
      <c r="L14" s="310">
        <f t="shared" si="2"/>
        <v>121488.132463962</v>
      </c>
      <c r="M14" s="310">
        <f t="shared" si="2"/>
        <v>121028.65480512001</v>
      </c>
      <c r="N14" s="310">
        <f t="shared" si="2"/>
        <v>122562.69677394601</v>
      </c>
      <c r="O14" s="310">
        <f t="shared" ref="O14:U14" si="3">SUM(O8:O13)</f>
        <v>124990.36559986099</v>
      </c>
      <c r="P14" s="310">
        <f t="shared" si="3"/>
        <v>125264.1761806201</v>
      </c>
      <c r="Q14" s="310">
        <f t="shared" si="3"/>
        <v>129189.04879568901</v>
      </c>
      <c r="R14" s="310">
        <f t="shared" si="3"/>
        <v>130367.33943054508</v>
      </c>
      <c r="S14" s="310">
        <f t="shared" si="3"/>
        <v>130352.42361324535</v>
      </c>
      <c r="T14" s="310">
        <f t="shared" si="3"/>
        <v>129218.86449966708</v>
      </c>
      <c r="U14" s="310">
        <f t="shared" si="3"/>
        <v>128984.22364924301</v>
      </c>
      <c r="V14" s="310"/>
      <c r="W14" s="310"/>
      <c r="X14" s="310">
        <f>+U14-Q14</f>
        <v>-204.82514644600451</v>
      </c>
      <c r="Y14" s="319">
        <f>+U14/Q14-1</f>
        <v>-1.5854683377221068E-3</v>
      </c>
      <c r="Z14" s="291"/>
      <c r="AA14" s="291"/>
    </row>
    <row r="15" spans="2:28" ht="15.75" thickTop="1" x14ac:dyDescent="0.25">
      <c r="B15" s="288"/>
      <c r="C15" s="289"/>
      <c r="D15" s="289"/>
      <c r="E15" s="302"/>
      <c r="F15" s="302"/>
      <c r="G15" s="302"/>
      <c r="H15" s="302"/>
      <c r="I15" s="302"/>
      <c r="J15" s="302"/>
      <c r="K15" s="302"/>
      <c r="L15" s="302"/>
      <c r="M15" s="302"/>
      <c r="N15" s="302"/>
      <c r="O15" s="302"/>
      <c r="P15" s="302"/>
      <c r="Q15" s="302"/>
      <c r="R15" s="302"/>
      <c r="S15" s="302"/>
      <c r="T15" s="302"/>
      <c r="U15" s="302"/>
      <c r="V15" s="302"/>
      <c r="W15" s="302"/>
      <c r="X15" s="289"/>
      <c r="Y15" s="289"/>
    </row>
    <row r="16" spans="2:28" x14ac:dyDescent="0.25">
      <c r="B16" s="275" t="s">
        <v>298</v>
      </c>
      <c r="C16" s="276"/>
      <c r="D16" s="276"/>
      <c r="E16" s="276"/>
      <c r="F16" s="276"/>
      <c r="G16" s="276"/>
      <c r="H16" s="276"/>
      <c r="I16" s="276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</row>
    <row r="17" spans="2:27" x14ac:dyDescent="0.25">
      <c r="B17" s="288"/>
      <c r="C17" s="289"/>
      <c r="D17" s="289"/>
      <c r="E17" s="303"/>
      <c r="F17" s="303"/>
      <c r="G17" s="303"/>
      <c r="H17" s="303"/>
      <c r="I17" s="303"/>
      <c r="J17" s="303"/>
      <c r="K17" s="303"/>
      <c r="L17" s="303"/>
      <c r="M17" s="303"/>
      <c r="N17" s="303"/>
      <c r="O17" s="303"/>
      <c r="P17" s="303"/>
      <c r="Q17" s="303"/>
      <c r="R17" s="303"/>
      <c r="S17" s="303"/>
      <c r="T17" s="303"/>
      <c r="U17" s="303"/>
      <c r="V17" s="303"/>
      <c r="W17" s="303"/>
      <c r="X17" s="289"/>
      <c r="Y17" s="289"/>
    </row>
    <row r="18" spans="2:27" x14ac:dyDescent="0.2">
      <c r="B18" s="288" t="s">
        <v>8</v>
      </c>
      <c r="C18" s="289">
        <v>85991</v>
      </c>
      <c r="D18" s="289">
        <v>85451</v>
      </c>
      <c r="E18" s="289">
        <v>84842.4</v>
      </c>
      <c r="F18" s="289">
        <v>83560.317112714794</v>
      </c>
      <c r="G18" s="289">
        <v>84279.507944764802</v>
      </c>
      <c r="H18" s="289">
        <v>83401.528434394801</v>
      </c>
      <c r="I18" s="289">
        <v>82315.831366689803</v>
      </c>
      <c r="J18" s="289">
        <v>81689.846947012804</v>
      </c>
      <c r="K18" s="289">
        <v>83464.9650232438</v>
      </c>
      <c r="L18" s="289">
        <v>84015.743620942798</v>
      </c>
      <c r="M18" s="289">
        <v>83928.9881432728</v>
      </c>
      <c r="N18" s="289">
        <v>85003.014184472806</v>
      </c>
      <c r="O18" s="289">
        <v>88056.9446555217</v>
      </c>
      <c r="P18" s="289">
        <v>87137.215140710294</v>
      </c>
      <c r="Q18" s="289">
        <v>91369.836910986996</v>
      </c>
      <c r="R18" s="289">
        <v>93983.167712096998</v>
      </c>
      <c r="S18" s="290">
        <v>95195.971269094996</v>
      </c>
      <c r="T18" s="290">
        <v>95277.540446508501</v>
      </c>
      <c r="U18" s="290">
        <v>95300.501184633002</v>
      </c>
      <c r="V18" s="290"/>
      <c r="W18" s="290"/>
      <c r="X18" s="290">
        <f>+U18-Q18</f>
        <v>3930.6642736460053</v>
      </c>
      <c r="Y18" s="320">
        <f>+U18/Q18-1</f>
        <v>4.3019276454168143E-2</v>
      </c>
      <c r="Z18" s="268"/>
      <c r="AA18" s="291"/>
    </row>
    <row r="19" spans="2:27" x14ac:dyDescent="0.2">
      <c r="B19" s="288" t="s">
        <v>299</v>
      </c>
      <c r="C19" s="289">
        <v>18618</v>
      </c>
      <c r="D19" s="289">
        <v>17409</v>
      </c>
      <c r="E19" s="289">
        <v>16639.59</v>
      </c>
      <c r="F19" s="289">
        <v>17912.021214389999</v>
      </c>
      <c r="G19" s="289">
        <v>17724.904770509998</v>
      </c>
      <c r="H19" s="289">
        <v>16974.273133679999</v>
      </c>
      <c r="I19" s="289">
        <v>17737.21641737</v>
      </c>
      <c r="J19" s="289">
        <v>18837.396473330002</v>
      </c>
      <c r="K19" s="289">
        <v>19970.342348689999</v>
      </c>
      <c r="L19" s="289">
        <v>18533.270680450001</v>
      </c>
      <c r="M19" s="289">
        <v>18008.499419780001</v>
      </c>
      <c r="N19" s="289">
        <v>17493.54817324</v>
      </c>
      <c r="O19" s="289">
        <v>17176.342425610001</v>
      </c>
      <c r="P19" s="290">
        <v>17922.62114924</v>
      </c>
      <c r="Q19" s="290">
        <v>18240.008636039998</v>
      </c>
      <c r="R19" s="290">
        <v>16740.581575020002</v>
      </c>
      <c r="S19" s="290">
        <v>15773.04032226</v>
      </c>
      <c r="T19" s="290">
        <v>14528.262533720001</v>
      </c>
      <c r="U19" s="290">
        <v>14337.035645861</v>
      </c>
      <c r="V19" s="290"/>
      <c r="W19" s="290"/>
      <c r="X19" s="290">
        <f t="shared" ref="X19:X20" si="4">+U19-Q19</f>
        <v>-3902.9729901789979</v>
      </c>
      <c r="Y19" s="320">
        <f t="shared" ref="Y19:Y20" si="5">+U19/Q19-1</f>
        <v>-0.21397868104443807</v>
      </c>
      <c r="Z19" s="268"/>
      <c r="AA19" s="291"/>
    </row>
    <row r="20" spans="2:27" x14ac:dyDescent="0.2">
      <c r="B20" s="288" t="s">
        <v>300</v>
      </c>
      <c r="C20" s="300">
        <v>2935</v>
      </c>
      <c r="D20" s="300">
        <v>3312</v>
      </c>
      <c r="E20" s="290">
        <v>2998.71</v>
      </c>
      <c r="F20" s="290">
        <v>3411.5088660767001</v>
      </c>
      <c r="G20" s="290">
        <v>3419.4556764772401</v>
      </c>
      <c r="H20" s="290">
        <v>3294.9074939100001</v>
      </c>
      <c r="I20" s="290">
        <v>3518.6016361305001</v>
      </c>
      <c r="J20" s="290">
        <v>3526.1124876604999</v>
      </c>
      <c r="K20" s="290">
        <v>3303.1121284105002</v>
      </c>
      <c r="L20" s="290">
        <v>3777.7982512304998</v>
      </c>
      <c r="M20" s="290">
        <v>3618.0997451899998</v>
      </c>
      <c r="N20" s="290">
        <v>4023.134816321</v>
      </c>
      <c r="O20" s="290">
        <v>3860.8618301000001</v>
      </c>
      <c r="P20" s="290">
        <v>4334.8881562329998</v>
      </c>
      <c r="Q20" s="290">
        <v>3918.0476865700002</v>
      </c>
      <c r="R20" s="290">
        <v>3883.1068296019998</v>
      </c>
      <c r="S20" s="290">
        <v>3764.9400108129998</v>
      </c>
      <c r="T20" s="290">
        <v>3826.318039667</v>
      </c>
      <c r="U20" s="290">
        <v>3696.8084968019998</v>
      </c>
      <c r="V20" s="290"/>
      <c r="W20" s="290"/>
      <c r="X20" s="290">
        <f t="shared" si="4"/>
        <v>-221.23918976800041</v>
      </c>
      <c r="Y20" s="320">
        <f t="shared" si="5"/>
        <v>-5.6466691440828609E-2</v>
      </c>
      <c r="Z20" s="268"/>
      <c r="AA20" s="291"/>
    </row>
    <row r="21" spans="2:27" s="294" customFormat="1" ht="15.75" thickBot="1" x14ac:dyDescent="0.3">
      <c r="B21" s="292" t="s">
        <v>301</v>
      </c>
      <c r="C21" s="310">
        <v>107544</v>
      </c>
      <c r="D21" s="310">
        <v>106172</v>
      </c>
      <c r="E21" s="310">
        <v>104480.7</v>
      </c>
      <c r="F21" s="310">
        <f t="shared" ref="F21:N21" si="6">SUM(F18:F20)</f>
        <v>104883.8471931815</v>
      </c>
      <c r="G21" s="310">
        <f t="shared" si="6"/>
        <v>105423.86839175204</v>
      </c>
      <c r="H21" s="310">
        <f t="shared" si="6"/>
        <v>103670.70906198479</v>
      </c>
      <c r="I21" s="310">
        <f t="shared" si="6"/>
        <v>103571.6494201903</v>
      </c>
      <c r="J21" s="310">
        <f t="shared" si="6"/>
        <v>104053.3559080033</v>
      </c>
      <c r="K21" s="310">
        <f t="shared" si="6"/>
        <v>106738.4195003443</v>
      </c>
      <c r="L21" s="310">
        <f t="shared" si="6"/>
        <v>106326.81255262331</v>
      </c>
      <c r="M21" s="310">
        <f t="shared" si="6"/>
        <v>105555.5873082428</v>
      </c>
      <c r="N21" s="310">
        <f t="shared" si="6"/>
        <v>106519.6971740338</v>
      </c>
      <c r="O21" s="310">
        <f t="shared" ref="O21:U21" si="7">SUM(O18:O20)</f>
        <v>109094.14891123169</v>
      </c>
      <c r="P21" s="310">
        <f t="shared" si="7"/>
        <v>109394.7244461833</v>
      </c>
      <c r="Q21" s="310">
        <f t="shared" si="7"/>
        <v>113527.893233597</v>
      </c>
      <c r="R21" s="310">
        <f t="shared" si="7"/>
        <v>114606.85611671899</v>
      </c>
      <c r="S21" s="310">
        <f t="shared" si="7"/>
        <v>114733.951602168</v>
      </c>
      <c r="T21" s="310">
        <f t="shared" si="7"/>
        <v>113632.12101989551</v>
      </c>
      <c r="U21" s="310">
        <f t="shared" si="7"/>
        <v>113334.345327296</v>
      </c>
      <c r="V21" s="310"/>
      <c r="W21" s="310"/>
      <c r="X21" s="310">
        <f>+U21-Q21</f>
        <v>-193.54790630099887</v>
      </c>
      <c r="Y21" s="319">
        <f>+U21/Q21-1</f>
        <v>-1.7048489211611839E-3</v>
      </c>
      <c r="Z21" s="268"/>
      <c r="AA21" s="291"/>
    </row>
    <row r="22" spans="2:27" ht="15.75" thickTop="1" x14ac:dyDescent="0.25">
      <c r="B22" s="288"/>
      <c r="C22" s="289"/>
      <c r="D22" s="289"/>
      <c r="E22" s="302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289"/>
      <c r="Y22" s="321"/>
      <c r="Z22" s="268"/>
    </row>
    <row r="23" spans="2:27" x14ac:dyDescent="0.25">
      <c r="B23" s="275" t="s">
        <v>291</v>
      </c>
      <c r="C23" s="276"/>
      <c r="D23" s="276"/>
      <c r="E23" s="276"/>
      <c r="F23" s="276"/>
      <c r="G23" s="276"/>
      <c r="H23" s="276"/>
      <c r="I23" s="276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68"/>
    </row>
    <row r="24" spans="2:27" x14ac:dyDescent="0.25">
      <c r="B24" s="288"/>
      <c r="C24" s="289"/>
      <c r="D24" s="289"/>
      <c r="E24" s="303"/>
      <c r="F24" s="303"/>
      <c r="G24" s="303"/>
      <c r="H24" s="303"/>
      <c r="I24" s="303"/>
      <c r="J24" s="303"/>
      <c r="K24" s="303"/>
      <c r="L24" s="303"/>
      <c r="M24" s="303"/>
      <c r="N24" s="303"/>
      <c r="O24" s="303"/>
      <c r="P24" s="303"/>
      <c r="Q24" s="303"/>
      <c r="R24" s="303"/>
      <c r="S24" s="303"/>
      <c r="T24" s="303"/>
      <c r="U24" s="303"/>
      <c r="V24" s="303"/>
      <c r="W24" s="303"/>
      <c r="X24" s="289"/>
      <c r="Y24" s="321"/>
      <c r="Z24" s="268"/>
    </row>
    <row r="25" spans="2:27" x14ac:dyDescent="0.2">
      <c r="B25" s="296" t="s">
        <v>302</v>
      </c>
      <c r="C25" s="289">
        <v>6564</v>
      </c>
      <c r="D25" s="289">
        <v>6586</v>
      </c>
      <c r="E25" s="289">
        <v>6249.34</v>
      </c>
      <c r="F25" s="289">
        <v>6276.7650254</v>
      </c>
      <c r="G25" s="289">
        <v>6000.5640000000003</v>
      </c>
      <c r="H25" s="289">
        <v>5983.5864159099992</v>
      </c>
      <c r="I25" s="289">
        <v>6060.1208550199999</v>
      </c>
      <c r="J25" s="289">
        <v>6057.2410954400002</v>
      </c>
      <c r="K25" s="289">
        <v>6246.0287726899996</v>
      </c>
      <c r="L25" s="289">
        <v>6236.0284131500002</v>
      </c>
      <c r="M25" s="289">
        <v>6126.1483085400005</v>
      </c>
      <c r="N25" s="289">
        <v>6216.3395837099997</v>
      </c>
      <c r="O25" s="289">
        <v>6201.1015487500008</v>
      </c>
      <c r="P25" s="290">
        <v>6220.9326171699995</v>
      </c>
      <c r="Q25" s="290">
        <v>6235.58184996</v>
      </c>
      <c r="R25" s="290">
        <v>6205.6026939200001</v>
      </c>
      <c r="S25" s="290">
        <v>6111.5618720400007</v>
      </c>
      <c r="T25" s="290">
        <v>6037.7078495800006</v>
      </c>
      <c r="U25" s="290">
        <v>6062.7285493900008</v>
      </c>
      <c r="V25" s="290"/>
      <c r="W25" s="290"/>
      <c r="X25" s="290">
        <f t="shared" ref="X25:X28" si="8">+U25-Q25</f>
        <v>-172.85330056999919</v>
      </c>
      <c r="Y25" s="320">
        <f t="shared" ref="Y25:Y28" si="9">+U25/Q25-1</f>
        <v>-2.7720476569657704E-2</v>
      </c>
      <c r="Z25" s="268"/>
      <c r="AA25" s="291"/>
    </row>
    <row r="26" spans="2:27" x14ac:dyDescent="0.2">
      <c r="B26" s="296" t="s">
        <v>303</v>
      </c>
      <c r="C26" s="289">
        <v>141</v>
      </c>
      <c r="D26" s="289">
        <v>144</v>
      </c>
      <c r="E26" s="289">
        <v>351.39499999999998</v>
      </c>
      <c r="F26" s="289">
        <v>351.39499999999998</v>
      </c>
      <c r="G26" s="289">
        <v>347.81</v>
      </c>
      <c r="H26" s="289">
        <v>347.81</v>
      </c>
      <c r="I26" s="289">
        <v>377.72</v>
      </c>
      <c r="J26" s="289">
        <v>377.61</v>
      </c>
      <c r="K26" s="289">
        <v>377.54</v>
      </c>
      <c r="L26" s="289">
        <v>377.54</v>
      </c>
      <c r="M26" s="289">
        <v>377.95</v>
      </c>
      <c r="N26" s="289">
        <v>427.02</v>
      </c>
      <c r="O26" s="289">
        <v>427.02</v>
      </c>
      <c r="P26" s="290">
        <v>349.02</v>
      </c>
      <c r="Q26" s="290">
        <v>349.01</v>
      </c>
      <c r="R26" s="290">
        <v>433.97</v>
      </c>
      <c r="S26" s="290">
        <v>447.4</v>
      </c>
      <c r="T26" s="290">
        <v>453.9</v>
      </c>
      <c r="U26" s="290">
        <v>497.4</v>
      </c>
      <c r="V26" s="290"/>
      <c r="W26" s="290"/>
      <c r="X26" s="290">
        <f t="shared" si="8"/>
        <v>148.38999999999999</v>
      </c>
      <c r="Y26" s="320">
        <f t="shared" si="9"/>
        <v>0.42517406378040734</v>
      </c>
      <c r="Z26" s="268"/>
      <c r="AA26" s="291"/>
    </row>
    <row r="27" spans="2:27" x14ac:dyDescent="0.2">
      <c r="B27" s="296" t="s">
        <v>304</v>
      </c>
      <c r="C27" s="289">
        <v>2302</v>
      </c>
      <c r="D27" s="289">
        <v>2264</v>
      </c>
      <c r="E27" s="289">
        <v>2550.7560000000003</v>
      </c>
      <c r="F27" s="289">
        <v>2470.4931235699996</v>
      </c>
      <c r="G27" s="289">
        <v>2440.1681056499997</v>
      </c>
      <c r="H27" s="289">
        <v>2428.22998508</v>
      </c>
      <c r="I27" s="289">
        <v>2429.4605679659999</v>
      </c>
      <c r="J27" s="289">
        <v>2377.9019159900013</v>
      </c>
      <c r="K27" s="289">
        <v>2344.8837654600002</v>
      </c>
      <c r="L27" s="289">
        <v>2372.82237682</v>
      </c>
      <c r="M27" s="289">
        <v>2526.3598135000002</v>
      </c>
      <c r="N27" s="289">
        <v>2530.2741824500008</v>
      </c>
      <c r="O27" s="289">
        <v>2533.7321753000001</v>
      </c>
      <c r="P27" s="290">
        <v>2535.5317432421957</v>
      </c>
      <c r="Q27" s="290">
        <v>2528.4207927111443</v>
      </c>
      <c r="R27" s="290">
        <v>3288.8887941124194</v>
      </c>
      <c r="S27" s="290">
        <v>3338.5157564019851</v>
      </c>
      <c r="T27" s="290">
        <v>3341.2921390855427</v>
      </c>
      <c r="U27" s="290">
        <v>3522.7493552679998</v>
      </c>
      <c r="V27" s="290"/>
      <c r="W27" s="290"/>
      <c r="X27" s="290">
        <f t="shared" si="8"/>
        <v>994.32856255685556</v>
      </c>
      <c r="Y27" s="320">
        <f t="shared" si="9"/>
        <v>0.3932607125456633</v>
      </c>
      <c r="Z27" s="268"/>
      <c r="AA27" s="291"/>
    </row>
    <row r="28" spans="2:27" x14ac:dyDescent="0.2">
      <c r="B28" s="296" t="s">
        <v>305</v>
      </c>
      <c r="C28" s="289">
        <v>63</v>
      </c>
      <c r="D28" s="289">
        <v>130</v>
      </c>
      <c r="E28" s="289">
        <v>163.82</v>
      </c>
      <c r="F28" s="289">
        <v>215.445281185</v>
      </c>
      <c r="G28" s="289">
        <v>164.50878250900001</v>
      </c>
      <c r="H28" s="289">
        <v>20.54631432</v>
      </c>
      <c r="I28" s="289">
        <v>-27.856442655999999</v>
      </c>
      <c r="J28" s="289">
        <v>-29.172437299999999</v>
      </c>
      <c r="K28" s="289">
        <v>-36.322841490000002</v>
      </c>
      <c r="L28" s="289">
        <v>99.543702870000004</v>
      </c>
      <c r="M28" s="289">
        <v>197.33442965899999</v>
      </c>
      <c r="N28" s="289">
        <v>221.51675839699999</v>
      </c>
      <c r="O28" s="289">
        <v>249.06089219500001</v>
      </c>
      <c r="P28" s="290">
        <v>-23.560044973</v>
      </c>
      <c r="Q28" s="290">
        <v>190.02754827000001</v>
      </c>
      <c r="R28" s="290">
        <v>281.03596200499999</v>
      </c>
      <c r="S28" s="290">
        <v>366.03006518199999</v>
      </c>
      <c r="T28" s="290">
        <v>211.47036921</v>
      </c>
      <c r="U28" s="290">
        <v>-136.84569912074301</v>
      </c>
      <c r="V28" s="290"/>
      <c r="W28" s="290"/>
      <c r="X28" s="290">
        <f t="shared" si="8"/>
        <v>-326.87324739074302</v>
      </c>
      <c r="Y28" s="320">
        <f t="shared" si="9"/>
        <v>-1.720136108509416</v>
      </c>
      <c r="Z28" s="268"/>
      <c r="AA28" s="291"/>
    </row>
    <row r="29" spans="2:27" x14ac:dyDescent="0.2">
      <c r="B29" s="297" t="s">
        <v>306</v>
      </c>
      <c r="C29" s="300">
        <v>4425</v>
      </c>
      <c r="D29" s="300">
        <v>4840</v>
      </c>
      <c r="E29" s="290">
        <v>4972.41</v>
      </c>
      <c r="F29" s="300">
        <v>5373.1093829439997</v>
      </c>
      <c r="G29" s="300">
        <v>5359.6900890699999</v>
      </c>
      <c r="H29" s="300">
        <v>5294.4533961699999</v>
      </c>
      <c r="I29" s="300">
        <v>5478.5843992979999</v>
      </c>
      <c r="J29" s="300">
        <v>5686.4098960580004</v>
      </c>
      <c r="K29" s="300">
        <v>5813.3361165269998</v>
      </c>
      <c r="L29" s="302">
        <v>6075.385418289</v>
      </c>
      <c r="M29" s="302">
        <v>6245.2749454739997</v>
      </c>
      <c r="N29" s="302">
        <v>6647.8490746509997</v>
      </c>
      <c r="O29" s="302">
        <v>6485.3020718070002</v>
      </c>
      <c r="P29" s="342">
        <v>6787.5274194599997</v>
      </c>
      <c r="Q29" s="342">
        <v>6358.1153717899997</v>
      </c>
      <c r="R29" s="342">
        <v>5550.9858648249992</v>
      </c>
      <c r="S29" s="342">
        <v>5354.9643186920002</v>
      </c>
      <c r="T29" s="342">
        <v>5542.3731211069999</v>
      </c>
      <c r="U29" s="342">
        <v>5703.846116836</v>
      </c>
      <c r="V29" s="342"/>
      <c r="W29" s="342"/>
      <c r="X29" s="290">
        <f>+U29-Q29</f>
        <v>-654.26925495399973</v>
      </c>
      <c r="Y29" s="320">
        <f>+U29/Q29-1</f>
        <v>-0.10290301711996197</v>
      </c>
      <c r="Z29" s="268"/>
      <c r="AA29" s="291"/>
    </row>
    <row r="30" spans="2:27" s="294" customFormat="1" ht="15.75" thickBot="1" x14ac:dyDescent="0.3">
      <c r="B30" s="292" t="s">
        <v>307</v>
      </c>
      <c r="C30" s="310">
        <v>13495</v>
      </c>
      <c r="D30" s="310">
        <v>13964</v>
      </c>
      <c r="E30" s="310">
        <v>14287.721000000001</v>
      </c>
      <c r="F30" s="310">
        <f t="shared" ref="F30:N30" si="10">SUM(F25:F29)</f>
        <v>14687.207813098999</v>
      </c>
      <c r="G30" s="310">
        <f t="shared" si="10"/>
        <v>14312.740977228999</v>
      </c>
      <c r="H30" s="310">
        <f t="shared" si="10"/>
        <v>14074.62611148</v>
      </c>
      <c r="I30" s="310">
        <f t="shared" si="10"/>
        <v>14318.029379627998</v>
      </c>
      <c r="J30" s="310">
        <f t="shared" si="10"/>
        <v>14469.990470188</v>
      </c>
      <c r="K30" s="310">
        <f t="shared" si="10"/>
        <v>14745.465813186998</v>
      </c>
      <c r="L30" s="310">
        <f t="shared" si="10"/>
        <v>15161.319911129001</v>
      </c>
      <c r="M30" s="310">
        <f t="shared" si="10"/>
        <v>15473.067497173</v>
      </c>
      <c r="N30" s="310">
        <f t="shared" si="10"/>
        <v>16042.999599208</v>
      </c>
      <c r="O30" s="310">
        <f t="shared" ref="O30:U30" si="11">SUM(O25:O29)</f>
        <v>15896.216688052002</v>
      </c>
      <c r="P30" s="310">
        <f t="shared" si="11"/>
        <v>15869.451734899198</v>
      </c>
      <c r="Q30" s="310">
        <f t="shared" si="11"/>
        <v>15661.155562731145</v>
      </c>
      <c r="R30" s="310">
        <f t="shared" si="11"/>
        <v>15760.483314862418</v>
      </c>
      <c r="S30" s="310">
        <f t="shared" si="11"/>
        <v>15618.472012315986</v>
      </c>
      <c r="T30" s="310">
        <f t="shared" si="11"/>
        <v>15586.743478982542</v>
      </c>
      <c r="U30" s="310">
        <f t="shared" si="11"/>
        <v>15649.878322373257</v>
      </c>
      <c r="V30" s="310"/>
      <c r="W30" s="310"/>
      <c r="X30" s="310">
        <f>+U30-Q30</f>
        <v>-11.277240357887422</v>
      </c>
      <c r="Y30" s="319">
        <f>+U30/Q30-1</f>
        <v>-7.2007715603850109E-4</v>
      </c>
      <c r="Z30" s="268"/>
      <c r="AA30" s="291"/>
    </row>
    <row r="31" spans="2:27" ht="15.75" thickTop="1" x14ac:dyDescent="0.2">
      <c r="B31" s="288"/>
      <c r="C31" s="304"/>
      <c r="D31" s="289"/>
      <c r="E31" s="302"/>
      <c r="F31" s="302"/>
      <c r="G31" s="302"/>
      <c r="H31" s="302"/>
      <c r="I31" s="302"/>
      <c r="J31" s="302"/>
      <c r="K31" s="302"/>
      <c r="L31" s="302"/>
      <c r="M31" s="302"/>
      <c r="N31" s="302"/>
      <c r="O31" s="302"/>
      <c r="P31" s="302"/>
      <c r="Q31" s="302"/>
      <c r="R31" s="302"/>
      <c r="S31" s="302"/>
      <c r="T31" s="302"/>
      <c r="U31" s="302"/>
      <c r="V31" s="302"/>
      <c r="W31" s="302"/>
      <c r="X31" s="289"/>
      <c r="Y31" s="320"/>
    </row>
    <row r="32" spans="2:27" s="294" customFormat="1" ht="15.75" thickBot="1" x14ac:dyDescent="0.3">
      <c r="B32" s="275" t="s">
        <v>308</v>
      </c>
      <c r="C32" s="310">
        <v>121039</v>
      </c>
      <c r="D32" s="310">
        <v>120136</v>
      </c>
      <c r="E32" s="310">
        <v>118768.421</v>
      </c>
      <c r="F32" s="310">
        <f t="shared" ref="F32:U32" si="12">+F30+F21</f>
        <v>119571.0550062805</v>
      </c>
      <c r="G32" s="310">
        <f t="shared" si="12"/>
        <v>119736.60936898104</v>
      </c>
      <c r="H32" s="310">
        <f t="shared" si="12"/>
        <v>117745.33517346479</v>
      </c>
      <c r="I32" s="310">
        <f t="shared" si="12"/>
        <v>117889.6787998183</v>
      </c>
      <c r="J32" s="310">
        <f t="shared" si="12"/>
        <v>118523.3463781913</v>
      </c>
      <c r="K32" s="310">
        <f t="shared" si="12"/>
        <v>121483.8853135313</v>
      </c>
      <c r="L32" s="310">
        <f t="shared" si="12"/>
        <v>121488.13246375231</v>
      </c>
      <c r="M32" s="310">
        <f t="shared" si="12"/>
        <v>121028.6548054158</v>
      </c>
      <c r="N32" s="310">
        <f t="shared" si="12"/>
        <v>122562.6967732418</v>
      </c>
      <c r="O32" s="310">
        <f t="shared" si="12"/>
        <v>124990.36559928369</v>
      </c>
      <c r="P32" s="310">
        <f t="shared" si="12"/>
        <v>125264.1761810825</v>
      </c>
      <c r="Q32" s="310">
        <f t="shared" si="12"/>
        <v>129189.04879632815</v>
      </c>
      <c r="R32" s="310">
        <f t="shared" si="12"/>
        <v>130367.33943158141</v>
      </c>
      <c r="S32" s="310">
        <f t="shared" si="12"/>
        <v>130352.423614484</v>
      </c>
      <c r="T32" s="310">
        <f t="shared" si="12"/>
        <v>129218.86449887804</v>
      </c>
      <c r="U32" s="310">
        <f t="shared" si="12"/>
        <v>128984.22364966926</v>
      </c>
      <c r="V32" s="310"/>
      <c r="W32" s="310"/>
      <c r="X32" s="310">
        <f>+U32-Q32</f>
        <v>-204.82514665888448</v>
      </c>
      <c r="Y32" s="319">
        <f>+U32/Q32-1</f>
        <v>-1.5854683393621283E-3</v>
      </c>
      <c r="Z32" s="268"/>
      <c r="AA32" s="291"/>
    </row>
    <row r="33" spans="2:27" ht="15.75" thickTop="1" x14ac:dyDescent="0.2">
      <c r="B33" s="288"/>
      <c r="C33" s="289"/>
      <c r="D33" s="289"/>
      <c r="E33" s="303"/>
      <c r="F33" s="303"/>
      <c r="G33" s="303"/>
      <c r="H33" s="303"/>
      <c r="I33" s="303"/>
      <c r="J33" s="303"/>
      <c r="K33" s="303"/>
      <c r="L33" s="303"/>
      <c r="M33" s="303"/>
      <c r="N33" s="303"/>
      <c r="O33" s="303"/>
      <c r="P33" s="303"/>
      <c r="Q33" s="303"/>
      <c r="R33" s="303"/>
      <c r="S33" s="303"/>
      <c r="T33" s="303"/>
      <c r="U33" s="303"/>
      <c r="V33" s="303"/>
      <c r="W33" s="303"/>
      <c r="X33" s="289"/>
      <c r="Y33" s="323"/>
    </row>
    <row r="34" spans="2:27" x14ac:dyDescent="0.25">
      <c r="B34" s="298" t="s">
        <v>309</v>
      </c>
      <c r="C34" s="293">
        <v>123866</v>
      </c>
      <c r="D34" s="293">
        <v>121826</v>
      </c>
      <c r="E34" s="293">
        <v>122028.74</v>
      </c>
      <c r="F34" s="293">
        <f t="shared" ref="F34:N34" si="13">SUM(F35:F36)</f>
        <v>145994.76</v>
      </c>
      <c r="G34" s="293">
        <f t="shared" si="13"/>
        <v>156864.99</v>
      </c>
      <c r="H34" s="293">
        <f t="shared" si="13"/>
        <v>160332</v>
      </c>
      <c r="I34" s="293">
        <f t="shared" si="13"/>
        <v>165505</v>
      </c>
      <c r="J34" s="293">
        <f t="shared" si="13"/>
        <v>156571</v>
      </c>
      <c r="K34" s="293">
        <f t="shared" si="13"/>
        <v>159305</v>
      </c>
      <c r="L34" s="293">
        <f t="shared" si="13"/>
        <v>154591</v>
      </c>
      <c r="M34" s="293">
        <f t="shared" si="13"/>
        <v>156877</v>
      </c>
      <c r="N34" s="293">
        <f t="shared" si="13"/>
        <v>151099</v>
      </c>
      <c r="O34" s="293">
        <f t="shared" ref="O34:U34" si="14">SUM(O35:O36)</f>
        <v>151726</v>
      </c>
      <c r="P34" s="293">
        <f t="shared" si="14"/>
        <v>151751</v>
      </c>
      <c r="Q34" s="293">
        <f t="shared" si="14"/>
        <v>152310</v>
      </c>
      <c r="R34" s="293">
        <f t="shared" si="14"/>
        <v>153218</v>
      </c>
      <c r="S34" s="293">
        <f t="shared" si="14"/>
        <v>153230</v>
      </c>
      <c r="T34" s="293">
        <f t="shared" si="14"/>
        <v>153428</v>
      </c>
      <c r="U34" s="293">
        <f t="shared" si="14"/>
        <v>157136</v>
      </c>
      <c r="V34" s="293"/>
      <c r="W34" s="293"/>
      <c r="X34" s="293">
        <f>+U34-Q34</f>
        <v>4826</v>
      </c>
      <c r="Y34" s="324">
        <f>+U34/Q34-1</f>
        <v>3.1685378504366035E-2</v>
      </c>
      <c r="Z34" s="268"/>
      <c r="AA34" s="291"/>
    </row>
    <row r="35" spans="2:27" x14ac:dyDescent="0.2">
      <c r="B35" s="311" t="s">
        <v>310</v>
      </c>
      <c r="C35" s="289">
        <v>16518</v>
      </c>
      <c r="D35" s="309">
        <v>15467</v>
      </c>
      <c r="E35" s="289">
        <v>14994.44</v>
      </c>
      <c r="F35" s="289">
        <v>36409.040000000001</v>
      </c>
      <c r="G35" s="289">
        <v>22530</v>
      </c>
      <c r="H35" s="289">
        <v>29221</v>
      </c>
      <c r="I35" s="289">
        <v>35663</v>
      </c>
      <c r="J35" s="289">
        <v>34673</v>
      </c>
      <c r="K35" s="289">
        <v>36202</v>
      </c>
      <c r="L35" s="289">
        <v>35864</v>
      </c>
      <c r="M35" s="289">
        <v>36407</v>
      </c>
      <c r="N35" s="289">
        <v>33794</v>
      </c>
      <c r="O35" s="289">
        <v>34988</v>
      </c>
      <c r="P35" s="289">
        <v>33734</v>
      </c>
      <c r="Q35" s="289">
        <v>34902</v>
      </c>
      <c r="R35" s="289">
        <v>36197</v>
      </c>
      <c r="S35" s="289">
        <v>37941</v>
      </c>
      <c r="T35" s="289">
        <v>39970</v>
      </c>
      <c r="U35" s="289">
        <v>40021</v>
      </c>
      <c r="V35" s="289"/>
      <c r="W35" s="289"/>
      <c r="X35" s="289">
        <f>+U35-P35</f>
        <v>6287</v>
      </c>
      <c r="Y35" s="320">
        <f>+X35/Q35-1</f>
        <v>-0.81986705632915013</v>
      </c>
      <c r="Z35" s="268"/>
      <c r="AA35" s="291"/>
    </row>
    <row r="36" spans="2:27" x14ac:dyDescent="0.2">
      <c r="B36" s="311" t="s">
        <v>3</v>
      </c>
      <c r="C36" s="289">
        <v>107348</v>
      </c>
      <c r="D36" s="289">
        <v>106359</v>
      </c>
      <c r="E36" s="289">
        <v>107034.3</v>
      </c>
      <c r="F36" s="289">
        <v>109585.72</v>
      </c>
      <c r="G36" s="289">
        <v>134334.99</v>
      </c>
      <c r="H36" s="289">
        <v>131111</v>
      </c>
      <c r="I36" s="289">
        <v>129842</v>
      </c>
      <c r="J36" s="289">
        <v>121898</v>
      </c>
      <c r="K36" s="289">
        <v>123103</v>
      </c>
      <c r="L36" s="289">
        <v>118727</v>
      </c>
      <c r="M36" s="289">
        <v>120470</v>
      </c>
      <c r="N36" s="289">
        <v>117305</v>
      </c>
      <c r="O36" s="289">
        <v>116738</v>
      </c>
      <c r="P36" s="289">
        <v>118017</v>
      </c>
      <c r="Q36" s="289">
        <v>117408</v>
      </c>
      <c r="R36" s="289">
        <v>117021</v>
      </c>
      <c r="S36" s="289">
        <v>115289</v>
      </c>
      <c r="T36" s="289">
        <v>113458</v>
      </c>
      <c r="U36" s="289">
        <v>117115</v>
      </c>
      <c r="V36" s="289"/>
      <c r="W36" s="289"/>
      <c r="X36" s="289">
        <f>+U36-P36</f>
        <v>-902</v>
      </c>
      <c r="Y36" s="320">
        <f>+U36/Q36-1</f>
        <v>-2.495571000272534E-3</v>
      </c>
      <c r="Z36" s="268"/>
      <c r="AA36" s="291"/>
    </row>
    <row r="37" spans="2:27" x14ac:dyDescent="0.25">
      <c r="B37" s="299"/>
      <c r="C37" s="305"/>
      <c r="D37" s="300"/>
      <c r="E37" s="300"/>
      <c r="F37" s="300"/>
      <c r="G37" s="300"/>
      <c r="H37" s="300"/>
      <c r="I37" s="300"/>
      <c r="J37" s="300"/>
      <c r="K37" s="300"/>
      <c r="L37" s="300"/>
      <c r="M37" s="300"/>
      <c r="N37" s="300"/>
      <c r="O37" s="300"/>
      <c r="P37" s="300"/>
      <c r="Q37" s="300"/>
      <c r="R37" s="300"/>
      <c r="S37" s="300"/>
      <c r="T37" s="300"/>
      <c r="U37" s="300"/>
      <c r="V37" s="300"/>
      <c r="W37" s="300"/>
      <c r="X37" s="300"/>
      <c r="Y37" s="300"/>
    </row>
    <row r="38" spans="2:27" x14ac:dyDescent="0.25">
      <c r="C38" s="268"/>
      <c r="D38" s="268"/>
      <c r="E38" s="268"/>
      <c r="F38" s="268"/>
      <c r="G38" s="268"/>
      <c r="H38" s="268"/>
      <c r="I38" s="268"/>
      <c r="J38" s="268"/>
      <c r="K38" s="268"/>
      <c r="L38" s="268"/>
      <c r="X38" s="268"/>
      <c r="Y38" s="268"/>
    </row>
    <row r="39" spans="2:27" x14ac:dyDescent="0.25">
      <c r="B39" s="301" t="s">
        <v>311</v>
      </c>
      <c r="C39" s="301"/>
      <c r="D39" s="301"/>
      <c r="E39" s="301"/>
      <c r="F39" s="301"/>
      <c r="G39" s="301"/>
      <c r="H39" s="301"/>
      <c r="I39" s="301"/>
      <c r="J39" s="312"/>
      <c r="K39" s="312"/>
      <c r="L39" s="312"/>
      <c r="M39" s="301"/>
      <c r="N39" s="301"/>
      <c r="O39" s="301"/>
      <c r="P39" s="301"/>
      <c r="Q39" s="301"/>
      <c r="R39" s="301"/>
      <c r="S39" s="301"/>
      <c r="T39" s="301"/>
      <c r="U39" s="301"/>
      <c r="V39" s="301"/>
      <c r="W39" s="301"/>
      <c r="X39" s="301"/>
      <c r="Y39" s="301"/>
    </row>
    <row r="40" spans="2:27" x14ac:dyDescent="0.25">
      <c r="B40" s="301"/>
      <c r="C40" s="301"/>
      <c r="D40" s="301"/>
      <c r="E40" s="301"/>
      <c r="F40" s="301"/>
      <c r="G40" s="312"/>
      <c r="H40" s="312"/>
      <c r="I40" s="312"/>
      <c r="J40" s="312"/>
      <c r="K40" s="312"/>
      <c r="L40" s="312"/>
      <c r="M40" s="301"/>
      <c r="N40" s="301"/>
      <c r="O40" s="301"/>
      <c r="P40" s="301"/>
      <c r="Q40" s="301"/>
      <c r="R40" s="301"/>
      <c r="S40" s="301"/>
      <c r="T40" s="301"/>
      <c r="U40" s="301"/>
      <c r="V40" s="301"/>
      <c r="W40" s="301"/>
      <c r="X40" s="301"/>
      <c r="Y40" s="301"/>
    </row>
    <row r="41" spans="2:27" x14ac:dyDescent="0.25">
      <c r="B41" s="301"/>
      <c r="C41" s="301"/>
      <c r="D41" s="301"/>
      <c r="E41" s="301"/>
      <c r="F41" s="301"/>
      <c r="G41" s="301"/>
      <c r="H41" s="301"/>
      <c r="I41" s="301"/>
      <c r="J41" s="301"/>
      <c r="K41" s="301"/>
      <c r="L41" s="301"/>
      <c r="M41" s="301"/>
      <c r="N41" s="301"/>
      <c r="O41" s="301"/>
      <c r="P41" s="301"/>
      <c r="Q41" s="301"/>
      <c r="R41" s="301"/>
      <c r="S41" s="301"/>
      <c r="T41" s="301"/>
      <c r="U41" s="301"/>
      <c r="V41" s="301"/>
      <c r="W41" s="301"/>
      <c r="X41" s="301"/>
      <c r="Y41" s="301"/>
    </row>
    <row r="42" spans="2:27" x14ac:dyDescent="0.25">
      <c r="B42" s="301"/>
      <c r="C42" s="301"/>
      <c r="D42" s="301"/>
      <c r="E42" s="301"/>
      <c r="F42" s="301"/>
      <c r="G42" s="301"/>
      <c r="H42" s="301"/>
      <c r="I42" s="301"/>
      <c r="J42" s="301"/>
      <c r="K42" s="301"/>
      <c r="L42" s="301"/>
      <c r="M42" s="301"/>
      <c r="N42" s="301"/>
      <c r="O42" s="301"/>
      <c r="P42" s="301"/>
      <c r="Q42" s="301"/>
      <c r="R42" s="301"/>
      <c r="S42" s="301"/>
      <c r="T42" s="301"/>
      <c r="U42" s="301"/>
      <c r="V42" s="301"/>
      <c r="W42" s="301"/>
      <c r="X42" s="301"/>
      <c r="Y42" s="301"/>
    </row>
    <row r="43" spans="2:27" x14ac:dyDescent="0.25">
      <c r="B43" s="349" t="s">
        <v>283</v>
      </c>
      <c r="C43" s="351" t="s">
        <v>284</v>
      </c>
      <c r="F43" s="326">
        <v>43360</v>
      </c>
      <c r="G43" s="326">
        <v>43451</v>
      </c>
      <c r="H43" s="326">
        <v>43177</v>
      </c>
      <c r="I43" s="326">
        <v>43269</v>
      </c>
      <c r="J43" s="335">
        <v>43344</v>
      </c>
      <c r="K43" s="335">
        <v>43435</v>
      </c>
      <c r="L43" s="335">
        <v>43525</v>
      </c>
      <c r="M43" s="335">
        <v>43617</v>
      </c>
      <c r="N43" s="335">
        <v>43709</v>
      </c>
      <c r="O43" s="335">
        <v>43800</v>
      </c>
      <c r="P43" s="335">
        <v>43891</v>
      </c>
      <c r="Q43" s="335">
        <v>43983</v>
      </c>
      <c r="R43" s="335">
        <v>44075</v>
      </c>
      <c r="S43" s="335">
        <v>44166</v>
      </c>
      <c r="T43" s="335">
        <v>44256</v>
      </c>
      <c r="U43" s="335">
        <v>44348</v>
      </c>
      <c r="V43" s="335"/>
      <c r="W43" s="335"/>
    </row>
    <row r="44" spans="2:27" x14ac:dyDescent="0.25">
      <c r="B44" s="350"/>
      <c r="C44" s="352"/>
      <c r="F44" s="327"/>
      <c r="G44" s="327"/>
      <c r="H44" s="327"/>
      <c r="I44" s="327"/>
      <c r="J44" s="327"/>
      <c r="K44" s="327"/>
      <c r="L44" s="327"/>
    </row>
    <row r="45" spans="2:27" x14ac:dyDescent="0.25">
      <c r="B45" s="270"/>
      <c r="C45" s="271"/>
    </row>
    <row r="46" spans="2:27" x14ac:dyDescent="0.25">
      <c r="B46" s="273" t="s">
        <v>286</v>
      </c>
      <c r="C46" s="274">
        <v>0.167842310462748</v>
      </c>
      <c r="F46" s="291">
        <f t="shared" ref="F46:K46" si="15">+(F8+F9)/F14</f>
        <v>0.15803818426528343</v>
      </c>
      <c r="G46" s="291">
        <f t="shared" si="15"/>
        <v>0.15448523402000533</v>
      </c>
      <c r="H46" s="291">
        <f t="shared" si="15"/>
        <v>0.14460292776104405</v>
      </c>
      <c r="I46" s="291">
        <f t="shared" si="15"/>
        <v>0.13953104619687734</v>
      </c>
      <c r="J46" s="291">
        <f t="shared" si="15"/>
        <v>0.13224799936520309</v>
      </c>
      <c r="K46" s="291">
        <f t="shared" si="15"/>
        <v>0.14685064201025849</v>
      </c>
      <c r="L46" s="291">
        <f>+(L8+L9)/L14</f>
        <v>0.139148409876616</v>
      </c>
      <c r="M46" s="291">
        <f>+(M8+M9)/M14</f>
        <v>0.14427146474816746</v>
      </c>
      <c r="N46" s="291">
        <f>+(N8+N9)/N14</f>
        <v>0.1461427161367552</v>
      </c>
      <c r="O46" s="291">
        <f>+(O8+O9)/O14</f>
        <v>0.16269639659372764</v>
      </c>
      <c r="P46" s="291">
        <f t="shared" ref="P46:S46" si="16">+(P8+P9)/P14</f>
        <v>0.16784194547764694</v>
      </c>
      <c r="Q46" s="291">
        <f>+(Q8+Q9)/Q14</f>
        <v>0.19347075344434342</v>
      </c>
      <c r="R46" s="291">
        <f t="shared" si="16"/>
        <v>0.21068887451587043</v>
      </c>
      <c r="S46" s="291">
        <f t="shared" si="16"/>
        <v>0.20042221001726232</v>
      </c>
      <c r="T46" s="291">
        <f>+(T8+T9)/T14</f>
        <v>0.20034784334679476</v>
      </c>
      <c r="U46" s="291">
        <f>+(U8+U9)/U14</f>
        <v>0.19431137305558449</v>
      </c>
      <c r="V46" s="291"/>
      <c r="W46" s="291"/>
    </row>
    <row r="47" spans="2:27" x14ac:dyDescent="0.25">
      <c r="B47" s="273" t="s">
        <v>287</v>
      </c>
      <c r="C47" s="274">
        <v>0.23495587112104327</v>
      </c>
      <c r="F47" s="291">
        <f t="shared" ref="F47:K47" si="17">+(F8+F9)/F18</f>
        <v>0.22614553267458348</v>
      </c>
      <c r="G47" s="291">
        <f t="shared" si="17"/>
        <v>0.21947847823409145</v>
      </c>
      <c r="H47" s="291">
        <f t="shared" si="17"/>
        <v>0.20414877899205672</v>
      </c>
      <c r="I47" s="291">
        <f t="shared" si="17"/>
        <v>0.19983118612450065</v>
      </c>
      <c r="J47" s="291">
        <f t="shared" si="17"/>
        <v>0.1918778896292592</v>
      </c>
      <c r="K47" s="291">
        <f t="shared" si="17"/>
        <v>0.21374221563610904</v>
      </c>
      <c r="L47" s="291">
        <f>+(L8+L9)/L18</f>
        <v>0.2012108650434665</v>
      </c>
      <c r="M47" s="291">
        <f>+(M8+M9)/M18</f>
        <v>0.20804470173556547</v>
      </c>
      <c r="N47" s="291">
        <f>+(N8+N9)/N18</f>
        <v>0.21071776778077889</v>
      </c>
      <c r="O47" s="291">
        <f>+(O8+O9)/O18</f>
        <v>0.230935585734689</v>
      </c>
      <c r="P47" s="291">
        <f t="shared" ref="P47:S47" si="18">+(P8+P9)/P18</f>
        <v>0.24128132847554554</v>
      </c>
      <c r="Q47" s="291">
        <f t="shared" si="18"/>
        <v>0.273550916278964</v>
      </c>
      <c r="R47" s="291">
        <f t="shared" si="18"/>
        <v>0.29225390766132481</v>
      </c>
      <c r="S47" s="291">
        <f t="shared" si="18"/>
        <v>0.27443935361321903</v>
      </c>
      <c r="T47" s="291">
        <f>+(T8+T9)/T18</f>
        <v>0.27171902948906052</v>
      </c>
      <c r="U47" s="291">
        <f>+(U8+U9)/U18</f>
        <v>0.26299023917236619</v>
      </c>
      <c r="V47" s="291"/>
      <c r="W47" s="291"/>
    </row>
    <row r="49" spans="2:23" x14ac:dyDescent="0.25">
      <c r="B49" s="273" t="s">
        <v>292</v>
      </c>
      <c r="C49" s="274">
        <v>0.12029987147162673</v>
      </c>
      <c r="F49" s="291">
        <f t="shared" ref="F49:S49" si="19">+F30/F14</f>
        <v>0.122832468211477</v>
      </c>
      <c r="G49" s="291">
        <f t="shared" si="19"/>
        <v>0.11953521173469012</v>
      </c>
      <c r="H49" s="291">
        <f t="shared" si="19"/>
        <v>0.11953446895388488</v>
      </c>
      <c r="I49" s="291">
        <f t="shared" si="19"/>
        <v>0.12145278132340274</v>
      </c>
      <c r="J49" s="291">
        <f t="shared" si="19"/>
        <v>0.1220855714303873</v>
      </c>
      <c r="K49" s="291">
        <f t="shared" si="19"/>
        <v>0.1213779570454315</v>
      </c>
      <c r="L49" s="291">
        <f t="shared" si="19"/>
        <v>0.12479671556089172</v>
      </c>
      <c r="M49" s="291">
        <f t="shared" si="19"/>
        <v>0.12784631475982022</v>
      </c>
      <c r="N49" s="291">
        <f t="shared" si="19"/>
        <v>0.13089626796314399</v>
      </c>
      <c r="O49" s="291">
        <f t="shared" si="19"/>
        <v>0.1271795358927223</v>
      </c>
      <c r="P49" s="291">
        <f>+P30/P14</f>
        <v>0.12668787053703864</v>
      </c>
      <c r="Q49" s="291">
        <f t="shared" si="19"/>
        <v>0.12122664969458116</v>
      </c>
      <c r="R49" s="291">
        <f t="shared" si="19"/>
        <v>0.1208928814817075</v>
      </c>
      <c r="S49" s="291">
        <f t="shared" si="19"/>
        <v>0.11981727366002702</v>
      </c>
      <c r="T49" s="291">
        <f>+T30/T14</f>
        <v>0.12062281725918354</v>
      </c>
      <c r="U49" s="291">
        <f>+U30/U14</f>
        <v>0.12133172476140344</v>
      </c>
      <c r="V49" s="291"/>
      <c r="W49" s="291"/>
    </row>
    <row r="50" spans="2:23" x14ac:dyDescent="0.25">
      <c r="B50" s="278" t="s">
        <v>293</v>
      </c>
      <c r="C50" s="279">
        <v>0.15051297399133903</v>
      </c>
      <c r="F50" s="291">
        <f t="shared" ref="F50:S50" si="20">(F30/(F10+F11))</f>
        <v>0.15224559787074982</v>
      </c>
      <c r="G50" s="291">
        <f t="shared" si="20"/>
        <v>0.14745696645476333</v>
      </c>
      <c r="H50" s="291">
        <f t="shared" si="20"/>
        <v>0.14618889977353636</v>
      </c>
      <c r="I50" s="291">
        <f t="shared" si="20"/>
        <v>0.14765467792015619</v>
      </c>
      <c r="J50" s="291">
        <f t="shared" si="20"/>
        <v>0.14730013759068092</v>
      </c>
      <c r="K50" s="291">
        <f t="shared" si="20"/>
        <v>0.1490895773562296</v>
      </c>
      <c r="L50" s="291">
        <f t="shared" si="20"/>
        <v>0.15258104958859181</v>
      </c>
      <c r="M50" s="291">
        <f t="shared" si="20"/>
        <v>0.15739658537834172</v>
      </c>
      <c r="N50" s="291">
        <f t="shared" si="20"/>
        <v>0.16163046172953038</v>
      </c>
      <c r="O50" s="291">
        <f t="shared" si="20"/>
        <v>0.1599929448865556</v>
      </c>
      <c r="P50" s="291">
        <f>(P30/(P10+P11))</f>
        <v>0.16153249403243816</v>
      </c>
      <c r="Q50" s="291">
        <f t="shared" si="20"/>
        <v>0.15964126275080745</v>
      </c>
      <c r="R50" s="291">
        <f t="shared" si="20"/>
        <v>0.1632610162031399</v>
      </c>
      <c r="S50" s="291">
        <f t="shared" si="20"/>
        <v>0.16056040792998572</v>
      </c>
      <c r="T50" s="291">
        <f>(T30/(T10+T11))</f>
        <v>0.16195137998134329</v>
      </c>
      <c r="U50" s="291">
        <f>(U30/(U10+U11))</f>
        <v>0.16132685282054646</v>
      </c>
      <c r="V50" s="291"/>
      <c r="W50" s="291"/>
    </row>
    <row r="52" spans="2:23" x14ac:dyDescent="0.25">
      <c r="B52" s="1" t="s">
        <v>289</v>
      </c>
      <c r="G52" s="291" t="e">
        <f>((#REF!/(12/12))/'Banco BS no usar'!G14)</f>
        <v>#REF!</v>
      </c>
      <c r="H52" s="291" t="e">
        <f>((#REF!/(3/12))/'Banco BS no usar'!H14)</f>
        <v>#REF!</v>
      </c>
      <c r="I52" s="291" t="e">
        <f>((#REF!/(6/12))/'Banco BS no usar'!I14)</f>
        <v>#REF!</v>
      </c>
      <c r="J52" s="291" t="e">
        <f>((#REF!/(9/12))/'Banco BS no usar'!J14)</f>
        <v>#REF!</v>
      </c>
      <c r="K52" s="291" t="e">
        <f>((#REF!/(12/12))/'Banco BS no usar'!K14)</f>
        <v>#REF!</v>
      </c>
      <c r="L52" s="291" t="e">
        <f>((#REF!/(3/12))/'Banco BS no usar'!L14)</f>
        <v>#REF!</v>
      </c>
      <c r="M52" s="330" t="e">
        <f>((#REF!/(6/12))/(('Banco BS no usar'!M14+I14)/2))</f>
        <v>#REF!</v>
      </c>
      <c r="N52" s="330" t="e">
        <f>((#REF!/(9/12))/(('Banco BS no usar'!N14+J14)/2))</f>
        <v>#REF!</v>
      </c>
      <c r="O52" s="330" t="e">
        <f>((#REF!/(12/12))/(('Banco BS no usar'!O14+K14)/2))</f>
        <v>#REF!</v>
      </c>
      <c r="P52" s="330" t="e">
        <f>((#REF!/(3/12))/(('Banco BS no usar'!P14+L14)/2))</f>
        <v>#REF!</v>
      </c>
      <c r="Q52" s="343" t="e">
        <f>((#REF!/(6/12))/(('Banco BS no usar'!Q14+M14)/2))</f>
        <v>#REF!</v>
      </c>
      <c r="R52" s="330" t="e">
        <f>((#REF!/(9/12))/(('Banco BS no usar'!R14+N14)/2))</f>
        <v>#REF!</v>
      </c>
      <c r="S52" s="330" t="e">
        <f>((#REF!/(12/12))/(('Banco BS no usar'!S14+O14)/2))</f>
        <v>#REF!</v>
      </c>
      <c r="T52" s="330" t="e">
        <f>((#REF!/(3/12))/(('Banco BS no usar'!T14+P14)/2))</f>
        <v>#REF!</v>
      </c>
      <c r="U52" s="330" t="e">
        <f>((#REF!/(6/12))/(('Banco BS no usar'!U14+Q14)/2))</f>
        <v>#REF!</v>
      </c>
      <c r="V52" s="330"/>
      <c r="W52" s="330"/>
    </row>
    <row r="53" spans="2:23" x14ac:dyDescent="0.25">
      <c r="B53" s="1" t="s">
        <v>290</v>
      </c>
      <c r="G53" s="291" t="e">
        <f>((#REF!/(12/12))/'Banco BS no usar'!G30)</f>
        <v>#REF!</v>
      </c>
      <c r="H53" s="291" t="e">
        <f>((#REF!/(3/12))/'Banco BS no usar'!H30)</f>
        <v>#REF!</v>
      </c>
      <c r="I53" s="291" t="e">
        <f>((#REF!/(6/12))/'Banco BS no usar'!I30)</f>
        <v>#REF!</v>
      </c>
      <c r="J53" s="291" t="e">
        <f>((#REF!/(9/12))/'Banco BS no usar'!J30)</f>
        <v>#REF!</v>
      </c>
      <c r="K53" s="291" t="e">
        <f>((#REF!/(12/12))/'Banco BS no usar'!K30)</f>
        <v>#REF!</v>
      </c>
      <c r="L53" s="291" t="e">
        <f>((#REF!/(3/12))/'Banco BS no usar'!L30)</f>
        <v>#REF!</v>
      </c>
      <c r="M53" s="330" t="e">
        <f>((#REF!/(6/12))/(('Banco BS no usar'!M30+I30)/2))</f>
        <v>#REF!</v>
      </c>
      <c r="N53" s="330" t="e">
        <f>((#REF!/(9/12))/(('Banco BS no usar'!N30+J30)/2))</f>
        <v>#REF!</v>
      </c>
      <c r="O53" s="330" t="e">
        <f>((#REF!/(12/12))/(('Banco BS no usar'!O30+K30)/2))</f>
        <v>#REF!</v>
      </c>
      <c r="P53" s="330" t="e">
        <f>((#REF!/(3/12))/(('Banco BS no usar'!P30+L30)/2))</f>
        <v>#REF!</v>
      </c>
      <c r="Q53" s="343" t="e">
        <f>((#REF!/(6/12))/(('Banco BS no usar'!Q30+M30)/2))</f>
        <v>#REF!</v>
      </c>
      <c r="R53" s="343" t="e">
        <f>((#REF!/(9/12))/(('Banco BS no usar'!R30+N30)/2))</f>
        <v>#REF!</v>
      </c>
      <c r="S53" s="343" t="e">
        <f>((#REF!/(12/12))/(('Banco BS no usar'!S30+O30)/2))</f>
        <v>#REF!</v>
      </c>
      <c r="T53" s="343" t="e">
        <f>((#REF!/(3/12))/(('Banco BS no usar'!T30+P30)/2))</f>
        <v>#REF!</v>
      </c>
      <c r="U53" s="343" t="e">
        <f>((#REF!/(6/12))/(('Banco BS no usar'!U30+Q30)/2))</f>
        <v>#REF!</v>
      </c>
      <c r="V53" s="343"/>
      <c r="W53" s="343"/>
    </row>
    <row r="54" spans="2:23" x14ac:dyDescent="0.25"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48" t="s">
        <v>132</v>
      </c>
      <c r="B1" s="348"/>
      <c r="C1" s="348"/>
      <c r="D1" s="348"/>
    </row>
    <row r="2" spans="1:4" ht="18.75" x14ac:dyDescent="0.25">
      <c r="A2" s="348" t="s">
        <v>282</v>
      </c>
      <c r="B2" s="348"/>
      <c r="C2" s="348"/>
      <c r="D2" s="348"/>
    </row>
    <row r="3" spans="1:4" ht="18.75" x14ac:dyDescent="0.25">
      <c r="A3" s="348" t="s">
        <v>346</v>
      </c>
      <c r="B3" s="348"/>
      <c r="C3" s="348"/>
      <c r="D3" s="348"/>
    </row>
    <row r="5" spans="1:4" x14ac:dyDescent="0.25">
      <c r="A5" s="353" t="s">
        <v>283</v>
      </c>
      <c r="B5" s="355" t="s">
        <v>284</v>
      </c>
      <c r="C5" s="355" t="s">
        <v>285</v>
      </c>
      <c r="D5" s="355" t="s">
        <v>1</v>
      </c>
    </row>
    <row r="6" spans="1:4" x14ac:dyDescent="0.25">
      <c r="A6" s="354"/>
      <c r="B6" s="356"/>
      <c r="C6" s="356"/>
      <c r="D6" s="356"/>
    </row>
    <row r="7" spans="1:4" x14ac:dyDescent="0.25">
      <c r="A7" s="270"/>
      <c r="B7" s="271"/>
      <c r="C7" s="271"/>
      <c r="D7" s="272"/>
    </row>
    <row r="8" spans="1:4" x14ac:dyDescent="0.25">
      <c r="A8" s="273" t="s">
        <v>286</v>
      </c>
      <c r="B8" s="274">
        <v>0.1461427161367552</v>
      </c>
      <c r="C8" s="334">
        <v>0.33</v>
      </c>
      <c r="D8" s="338">
        <v>0.25280791243117962</v>
      </c>
    </row>
    <row r="9" spans="1:4" x14ac:dyDescent="0.25">
      <c r="A9" s="273" t="s">
        <v>287</v>
      </c>
      <c r="B9" s="274">
        <v>0.21071776778077889</v>
      </c>
      <c r="C9" s="334">
        <v>0.56000000000000005</v>
      </c>
      <c r="D9" s="338">
        <v>0.41346062012384538</v>
      </c>
    </row>
    <row r="10" spans="1:4" x14ac:dyDescent="0.25">
      <c r="A10" s="275" t="s">
        <v>288</v>
      </c>
      <c r="B10" s="328"/>
      <c r="C10" s="328"/>
      <c r="D10" s="276"/>
    </row>
    <row r="11" spans="1:4" x14ac:dyDescent="0.25">
      <c r="A11" s="270"/>
      <c r="B11" s="329"/>
      <c r="C11" s="329"/>
      <c r="D11" s="277"/>
    </row>
    <row r="12" spans="1:4" x14ac:dyDescent="0.25">
      <c r="A12" s="273" t="s">
        <v>289</v>
      </c>
      <c r="B12" s="282">
        <v>1.6081926952776E-2</v>
      </c>
      <c r="C12" s="331">
        <v>0.05</v>
      </c>
      <c r="D12" s="339">
        <v>5.2403359258654574E-2</v>
      </c>
    </row>
    <row r="13" spans="1:4" x14ac:dyDescent="0.25">
      <c r="A13" s="273" t="s">
        <v>290</v>
      </c>
      <c r="B13" s="282">
        <v>0.12706483784308581</v>
      </c>
      <c r="C13" s="331">
        <v>0.13</v>
      </c>
      <c r="D13" s="339">
        <v>0.13486685488740824</v>
      </c>
    </row>
    <row r="14" spans="1:4" x14ac:dyDescent="0.25">
      <c r="A14" s="275" t="s">
        <v>291</v>
      </c>
      <c r="B14" s="328"/>
      <c r="C14" s="332"/>
      <c r="D14" s="276"/>
    </row>
    <row r="15" spans="1:4" x14ac:dyDescent="0.25">
      <c r="A15" s="270"/>
      <c r="B15" s="329"/>
      <c r="C15" s="333"/>
      <c r="D15" s="277"/>
    </row>
    <row r="16" spans="1:4" x14ac:dyDescent="0.25">
      <c r="A16" s="273" t="s">
        <v>292</v>
      </c>
      <c r="B16" s="274">
        <v>0.13089626796314399</v>
      </c>
      <c r="C16" s="334">
        <v>0.38</v>
      </c>
      <c r="D16" s="338">
        <v>0.38855624906803687</v>
      </c>
    </row>
    <row r="17" spans="1:4" x14ac:dyDescent="0.25">
      <c r="A17" s="278" t="s">
        <v>293</v>
      </c>
      <c r="B17" s="336">
        <v>0.16163046172953038</v>
      </c>
      <c r="C17" s="337">
        <v>0.98</v>
      </c>
      <c r="D17" s="340">
        <v>1.0243434065121382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48" t="s">
        <v>132</v>
      </c>
      <c r="B1" s="348"/>
      <c r="C1" s="348"/>
      <c r="D1" s="348"/>
    </row>
    <row r="2" spans="1:4" ht="18.75" x14ac:dyDescent="0.25">
      <c r="A2" s="348" t="s">
        <v>282</v>
      </c>
      <c r="B2" s="348"/>
      <c r="C2" s="348"/>
      <c r="D2" s="348"/>
    </row>
    <row r="3" spans="1:4" ht="18.75" x14ac:dyDescent="0.25">
      <c r="A3" s="348" t="s">
        <v>343</v>
      </c>
      <c r="B3" s="348"/>
      <c r="C3" s="348"/>
      <c r="D3" s="348"/>
    </row>
    <row r="5" spans="1:4" x14ac:dyDescent="0.25">
      <c r="A5" s="353" t="s">
        <v>283</v>
      </c>
      <c r="B5" s="355" t="s">
        <v>284</v>
      </c>
      <c r="C5" s="355" t="s">
        <v>285</v>
      </c>
      <c r="D5" s="355" t="s">
        <v>1</v>
      </c>
    </row>
    <row r="6" spans="1:4" x14ac:dyDescent="0.25">
      <c r="A6" s="354"/>
      <c r="B6" s="356"/>
      <c r="C6" s="356"/>
      <c r="D6" s="356"/>
    </row>
    <row r="7" spans="1:4" x14ac:dyDescent="0.25">
      <c r="A7" s="270"/>
      <c r="B7" s="271"/>
      <c r="C7" s="271"/>
      <c r="D7" s="272"/>
    </row>
    <row r="8" spans="1:4" x14ac:dyDescent="0.25">
      <c r="A8" s="273" t="s">
        <v>286</v>
      </c>
      <c r="B8" s="274">
        <v>0.14427146474816746</v>
      </c>
      <c r="C8" s="334">
        <v>0.31</v>
      </c>
      <c r="D8" s="338">
        <v>0.2313212211404877</v>
      </c>
    </row>
    <row r="9" spans="1:4" x14ac:dyDescent="0.25">
      <c r="A9" s="273" t="s">
        <v>287</v>
      </c>
      <c r="B9" s="274">
        <v>0.20804470173556547</v>
      </c>
      <c r="C9" s="334">
        <v>0.5</v>
      </c>
      <c r="D9" s="338">
        <v>0.37479495894559872</v>
      </c>
    </row>
    <row r="10" spans="1:4" x14ac:dyDescent="0.25">
      <c r="A10" s="275" t="s">
        <v>288</v>
      </c>
      <c r="B10" s="328"/>
      <c r="C10" s="328"/>
      <c r="D10" s="276"/>
    </row>
    <row r="11" spans="1:4" x14ac:dyDescent="0.25">
      <c r="A11" s="270"/>
      <c r="B11" s="329"/>
      <c r="C11" s="329"/>
      <c r="D11" s="277"/>
    </row>
    <row r="12" spans="1:4" x14ac:dyDescent="0.25">
      <c r="A12" s="273" t="s">
        <v>289</v>
      </c>
      <c r="B12" s="282">
        <v>1.5053520588123712E-2</v>
      </c>
      <c r="C12" s="331">
        <v>0.05</v>
      </c>
      <c r="D12" s="339">
        <v>5.6211087377032252E-2</v>
      </c>
    </row>
    <row r="13" spans="1:4" x14ac:dyDescent="0.25">
      <c r="A13" s="273" t="s">
        <v>290</v>
      </c>
      <c r="B13" s="282">
        <v>0.11774700441232241</v>
      </c>
      <c r="C13" s="331">
        <v>0.15</v>
      </c>
      <c r="D13" s="339">
        <v>0.14683964123371271</v>
      </c>
    </row>
    <row r="14" spans="1:4" x14ac:dyDescent="0.25">
      <c r="A14" s="275" t="s">
        <v>291</v>
      </c>
      <c r="B14" s="328"/>
      <c r="C14" s="332"/>
      <c r="D14" s="276"/>
    </row>
    <row r="15" spans="1:4" x14ac:dyDescent="0.25">
      <c r="A15" s="270"/>
      <c r="B15" s="329"/>
      <c r="C15" s="333"/>
      <c r="D15" s="277"/>
    </row>
    <row r="16" spans="1:4" x14ac:dyDescent="0.25">
      <c r="A16" s="273" t="s">
        <v>292</v>
      </c>
      <c r="B16" s="274">
        <v>0.12784631475982022</v>
      </c>
      <c r="C16" s="334">
        <v>0.36</v>
      </c>
      <c r="D16" s="338">
        <v>0.38280594330495293</v>
      </c>
    </row>
    <row r="17" spans="1:4" x14ac:dyDescent="0.25">
      <c r="A17" s="278" t="s">
        <v>293</v>
      </c>
      <c r="B17" s="336">
        <v>0.15739658537834172</v>
      </c>
      <c r="C17" s="337">
        <v>0.83</v>
      </c>
      <c r="D17" s="340">
        <v>0.9923477949922912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48" t="s">
        <v>132</v>
      </c>
      <c r="B1" s="348"/>
      <c r="C1" s="348"/>
      <c r="D1" s="348"/>
    </row>
    <row r="2" spans="1:4" ht="18.75" x14ac:dyDescent="0.25">
      <c r="A2" s="348" t="s">
        <v>282</v>
      </c>
      <c r="B2" s="348"/>
      <c r="C2" s="348"/>
      <c r="D2" s="348"/>
    </row>
    <row r="3" spans="1:4" ht="18.75" x14ac:dyDescent="0.25">
      <c r="A3" s="348" t="s">
        <v>340</v>
      </c>
      <c r="B3" s="348"/>
      <c r="C3" s="348"/>
      <c r="D3" s="348"/>
    </row>
    <row r="5" spans="1:4" x14ac:dyDescent="0.25">
      <c r="A5" s="353" t="s">
        <v>283</v>
      </c>
      <c r="B5" s="355" t="s">
        <v>284</v>
      </c>
      <c r="C5" s="355" t="s">
        <v>285</v>
      </c>
      <c r="D5" s="355" t="s">
        <v>1</v>
      </c>
    </row>
    <row r="6" spans="1:4" x14ac:dyDescent="0.25">
      <c r="A6" s="354"/>
      <c r="B6" s="356"/>
      <c r="C6" s="356"/>
      <c r="D6" s="356"/>
    </row>
    <row r="7" spans="1:4" x14ac:dyDescent="0.25">
      <c r="A7" s="270"/>
      <c r="B7" s="271"/>
      <c r="C7" s="271"/>
      <c r="D7" s="272"/>
    </row>
    <row r="8" spans="1:4" x14ac:dyDescent="0.25">
      <c r="A8" s="273" t="s">
        <v>286</v>
      </c>
      <c r="B8" s="274">
        <v>0.139148409876616</v>
      </c>
      <c r="C8" s="334">
        <v>0.33</v>
      </c>
      <c r="D8" s="317">
        <v>0.23729578164828066</v>
      </c>
    </row>
    <row r="9" spans="1:4" x14ac:dyDescent="0.25">
      <c r="A9" s="273" t="s">
        <v>287</v>
      </c>
      <c r="B9" s="274">
        <v>0.2012108650434665</v>
      </c>
      <c r="C9" s="334">
        <v>0.55000000000000004</v>
      </c>
      <c r="D9" s="317">
        <v>0.37622342900957495</v>
      </c>
    </row>
    <row r="10" spans="1:4" x14ac:dyDescent="0.25">
      <c r="A10" s="275" t="s">
        <v>288</v>
      </c>
      <c r="B10" s="328"/>
      <c r="C10" s="328"/>
      <c r="D10" s="276"/>
    </row>
    <row r="11" spans="1:4" x14ac:dyDescent="0.25">
      <c r="A11" s="270"/>
      <c r="B11" s="329"/>
      <c r="C11" s="329"/>
      <c r="D11" s="277"/>
    </row>
    <row r="12" spans="1:4" x14ac:dyDescent="0.25">
      <c r="A12" s="273" t="s">
        <v>289</v>
      </c>
      <c r="B12" s="282">
        <v>1.6061764891449639E-2</v>
      </c>
      <c r="C12" s="331">
        <v>5.239564310986182E-2</v>
      </c>
      <c r="D12" s="316">
        <v>6.2017203429937731E-2</v>
      </c>
    </row>
    <row r="13" spans="1:4" x14ac:dyDescent="0.25">
      <c r="A13" s="273" t="s">
        <v>290</v>
      </c>
      <c r="B13" s="282">
        <v>0.12870342636231211</v>
      </c>
      <c r="C13" s="331">
        <v>0.14179836886725192</v>
      </c>
      <c r="D13" s="316">
        <v>0.16794587236705785</v>
      </c>
    </row>
    <row r="14" spans="1:4" x14ac:dyDescent="0.25">
      <c r="A14" s="275" t="s">
        <v>291</v>
      </c>
      <c r="B14" s="328"/>
      <c r="C14" s="332"/>
      <c r="D14" s="276"/>
    </row>
    <row r="15" spans="1:4" x14ac:dyDescent="0.25">
      <c r="A15" s="270"/>
      <c r="B15" s="329"/>
      <c r="C15" s="333"/>
      <c r="D15" s="277"/>
    </row>
    <row r="16" spans="1:4" x14ac:dyDescent="0.25">
      <c r="A16" s="273" t="s">
        <v>292</v>
      </c>
      <c r="B16" s="274">
        <v>0.12479671556089172</v>
      </c>
      <c r="C16" s="334">
        <v>0.37</v>
      </c>
      <c r="D16" s="317">
        <v>0.36926899456269247</v>
      </c>
    </row>
    <row r="17" spans="1:4" x14ac:dyDescent="0.25">
      <c r="A17" s="278" t="s">
        <v>293</v>
      </c>
      <c r="B17" s="336">
        <v>0.15258104958859181</v>
      </c>
      <c r="C17" s="337">
        <v>0.9</v>
      </c>
      <c r="D17" s="318">
        <v>1.0105873675332708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92D050"/>
  </sheetPr>
  <dimension ref="B1:AA42"/>
  <sheetViews>
    <sheetView showGridLines="0" tabSelected="1" zoomScaleNormal="100" workbookViewId="0">
      <pane xSplit="15" ySplit="5" topLeftCell="U6" activePane="bottomRight" state="frozen"/>
      <selection pane="topRight" activeCell="P1" sqref="P1"/>
      <selection pane="bottomLeft" activeCell="A6" sqref="A6"/>
      <selection pane="bottomRight" sqref="A1:XFD1048576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9.5703125" style="1" bestFit="1" customWidth="1"/>
    <col min="4" max="5" width="15.28515625" style="1" hidden="1" customWidth="1"/>
    <col min="6" max="6" width="11.28515625" style="1" hidden="1" customWidth="1"/>
    <col min="7" max="16" width="0" style="1" hidden="1" customWidth="1"/>
    <col min="17" max="22" width="11.42578125" style="1" hidden="1" customWidth="1"/>
    <col min="23" max="27" width="11.42578125" style="1" customWidth="1"/>
    <col min="28" max="16384" width="11.42578125" style="1"/>
  </cols>
  <sheetData>
    <row r="1" spans="2:27" ht="18.75" x14ac:dyDescent="0.25">
      <c r="B1" s="357" t="s">
        <v>132</v>
      </c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  <c r="AA1" s="357"/>
    </row>
    <row r="2" spans="2:27" ht="21" customHeight="1" x14ac:dyDescent="0.25">
      <c r="B2" s="357" t="s">
        <v>279</v>
      </c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  <c r="W2" s="357"/>
      <c r="X2" s="357"/>
      <c r="Y2" s="357"/>
      <c r="Z2" s="357"/>
      <c r="AA2" s="357"/>
    </row>
    <row r="3" spans="2:27" x14ac:dyDescent="0.25">
      <c r="B3" s="358" t="s">
        <v>370</v>
      </c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8"/>
      <c r="W3" s="358"/>
      <c r="X3" s="358"/>
      <c r="Y3" s="358"/>
      <c r="Z3" s="358"/>
      <c r="AA3" s="358"/>
    </row>
    <row r="4" spans="2:27" ht="39.75" customHeight="1" x14ac:dyDescent="0.25">
      <c r="B4" s="2"/>
      <c r="C4" s="260" t="s">
        <v>0</v>
      </c>
      <c r="D4" s="261" t="s">
        <v>321</v>
      </c>
      <c r="E4" s="261" t="s">
        <v>315</v>
      </c>
      <c r="F4" s="261" t="s">
        <v>317</v>
      </c>
      <c r="G4" s="261" t="s">
        <v>326</v>
      </c>
      <c r="H4" s="261" t="s">
        <v>329</v>
      </c>
      <c r="I4" s="261" t="s">
        <v>332</v>
      </c>
      <c r="J4" s="261" t="s">
        <v>333</v>
      </c>
      <c r="K4" s="261" t="s">
        <v>335</v>
      </c>
      <c r="L4" s="261" t="s">
        <v>337</v>
      </c>
      <c r="M4" s="261" t="s">
        <v>339</v>
      </c>
      <c r="N4" s="261" t="s">
        <v>341</v>
      </c>
      <c r="O4" s="261" t="s">
        <v>344</v>
      </c>
      <c r="P4" s="261" t="s">
        <v>347</v>
      </c>
      <c r="Q4" s="261" t="s">
        <v>349</v>
      </c>
      <c r="R4" s="261" t="s">
        <v>350</v>
      </c>
      <c r="S4" s="261" t="s">
        <v>354</v>
      </c>
      <c r="T4" s="261" t="s">
        <v>356</v>
      </c>
      <c r="U4" s="261" t="s">
        <v>358</v>
      </c>
      <c r="V4" s="261" t="s">
        <v>361</v>
      </c>
      <c r="W4" s="261" t="s">
        <v>364</v>
      </c>
      <c r="X4" s="261" t="s">
        <v>365</v>
      </c>
      <c r="Y4" s="261" t="s">
        <v>366</v>
      </c>
      <c r="Z4" s="261" t="s">
        <v>368</v>
      </c>
      <c r="AA4" s="261" t="s">
        <v>369</v>
      </c>
    </row>
    <row r="5" spans="2:27" x14ac:dyDescent="0.25">
      <c r="B5" s="3"/>
      <c r="C5" s="259"/>
      <c r="D5" s="262"/>
      <c r="E5" s="262"/>
      <c r="F5" s="262"/>
      <c r="G5" s="262"/>
      <c r="H5" s="262"/>
      <c r="I5" s="262"/>
      <c r="J5" s="262"/>
      <c r="K5" s="262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4"/>
      <c r="Z5" s="314"/>
      <c r="AA5" s="314"/>
    </row>
    <row r="6" spans="2:27" x14ac:dyDescent="0.25">
      <c r="B6" s="5"/>
      <c r="C6" s="259" t="s">
        <v>322</v>
      </c>
      <c r="D6" s="267">
        <v>96.166462879999997</v>
      </c>
      <c r="E6" s="269">
        <v>435.75</v>
      </c>
      <c r="F6" s="269">
        <v>1165.8800000000001</v>
      </c>
      <c r="G6" s="269">
        <v>552.0291040599999</v>
      </c>
      <c r="H6" s="269">
        <v>854.11177475999955</v>
      </c>
      <c r="I6" s="266">
        <v>227.27291869999993</v>
      </c>
      <c r="J6" s="266">
        <v>341.80819826999999</v>
      </c>
      <c r="K6" s="266">
        <v>405.16891674999999</v>
      </c>
      <c r="L6" s="266">
        <v>481.20447209000002</v>
      </c>
      <c r="M6" s="269">
        <v>187.70357026999997</v>
      </c>
      <c r="N6" s="269">
        <v>275.90802122000002</v>
      </c>
      <c r="O6" s="269">
        <v>438.54142601999985</v>
      </c>
      <c r="P6" s="269">
        <v>549.12714961000006</v>
      </c>
      <c r="Q6" s="269">
        <v>332.67525883999991</v>
      </c>
      <c r="R6" s="269">
        <v>433.93431843000008</v>
      </c>
      <c r="S6" s="269">
        <v>516.24940692999996</v>
      </c>
      <c r="T6" s="269">
        <v>422.79353038000016</v>
      </c>
      <c r="U6" s="269">
        <v>60.349711999999997</v>
      </c>
      <c r="V6" s="269">
        <v>119.99800187999999</v>
      </c>
      <c r="W6" s="269">
        <v>161.84593569</v>
      </c>
      <c r="X6" s="269">
        <v>217.98565553</v>
      </c>
      <c r="Y6" s="269">
        <v>68.361546479999987</v>
      </c>
      <c r="Z6" s="269">
        <v>198.50888707000001</v>
      </c>
      <c r="AA6" s="269">
        <v>291.24946607000004</v>
      </c>
    </row>
    <row r="7" spans="2:27" x14ac:dyDescent="0.25">
      <c r="B7" s="5"/>
      <c r="C7" s="263" t="s">
        <v>9</v>
      </c>
      <c r="D7" s="269">
        <v>96.166462879999997</v>
      </c>
      <c r="E7" s="269">
        <v>435.75</v>
      </c>
      <c r="F7" s="269">
        <v>1165.8800000000001</v>
      </c>
      <c r="G7" s="269">
        <v>552.0291040599999</v>
      </c>
      <c r="H7" s="269">
        <v>854.11177475999955</v>
      </c>
      <c r="I7" s="266">
        <v>227.27291869999993</v>
      </c>
      <c r="J7" s="266">
        <v>341.80819826999999</v>
      </c>
      <c r="K7" s="266">
        <v>405.16891674999999</v>
      </c>
      <c r="L7" s="266">
        <v>481.20447209000002</v>
      </c>
      <c r="M7" s="266">
        <v>187.70357026999997</v>
      </c>
      <c r="N7" s="266">
        <v>275.90802122000002</v>
      </c>
      <c r="O7" s="266">
        <v>438.54142601999985</v>
      </c>
      <c r="P7" s="266">
        <v>549.12714961000006</v>
      </c>
      <c r="Q7" s="266">
        <v>332.67525883999991</v>
      </c>
      <c r="R7" s="266">
        <v>433.93431843000008</v>
      </c>
      <c r="S7" s="266">
        <v>516.24940692999996</v>
      </c>
      <c r="T7" s="266">
        <v>422.79353038000016</v>
      </c>
      <c r="U7" s="266">
        <v>60.349711999999997</v>
      </c>
      <c r="V7" s="266">
        <v>119.99800187999999</v>
      </c>
      <c r="W7" s="266">
        <v>161.84593569</v>
      </c>
      <c r="X7" s="266">
        <v>217.98565553</v>
      </c>
      <c r="Y7" s="266">
        <v>68.361546479999987</v>
      </c>
      <c r="Z7" s="266">
        <v>198.50888707000001</v>
      </c>
      <c r="AA7" s="266">
        <v>291.24946607000004</v>
      </c>
    </row>
    <row r="8" spans="2:27" x14ac:dyDescent="0.25">
      <c r="B8" s="5"/>
      <c r="C8" s="264" t="s">
        <v>10</v>
      </c>
      <c r="D8" s="267">
        <v>0</v>
      </c>
      <c r="E8" s="269">
        <v>0</v>
      </c>
      <c r="F8" s="269">
        <v>0</v>
      </c>
      <c r="G8" s="269">
        <v>0</v>
      </c>
      <c r="H8" s="269">
        <v>0</v>
      </c>
      <c r="I8" s="269">
        <v>0</v>
      </c>
      <c r="J8" s="269">
        <v>0</v>
      </c>
      <c r="K8" s="269">
        <v>0</v>
      </c>
      <c r="L8" s="269">
        <v>0</v>
      </c>
      <c r="M8" s="269">
        <v>0</v>
      </c>
      <c r="N8" s="269">
        <v>0</v>
      </c>
      <c r="O8" s="269">
        <v>0</v>
      </c>
      <c r="P8" s="269">
        <v>0</v>
      </c>
      <c r="Q8" s="269">
        <v>0</v>
      </c>
      <c r="R8" s="269">
        <v>0</v>
      </c>
      <c r="S8" s="269">
        <v>0</v>
      </c>
      <c r="T8" s="269">
        <v>0</v>
      </c>
      <c r="U8" s="269">
        <v>0</v>
      </c>
      <c r="V8" s="269">
        <v>0</v>
      </c>
      <c r="W8" s="269">
        <v>0</v>
      </c>
      <c r="X8" s="269">
        <v>0</v>
      </c>
      <c r="Y8" s="269">
        <v>0</v>
      </c>
      <c r="Z8" s="269">
        <v>0</v>
      </c>
      <c r="AA8" s="269">
        <v>0</v>
      </c>
    </row>
    <row r="9" spans="2:27" x14ac:dyDescent="0.25">
      <c r="B9" s="5"/>
      <c r="C9" s="264" t="s">
        <v>8</v>
      </c>
      <c r="D9" s="267">
        <v>0</v>
      </c>
      <c r="E9" s="269">
        <v>0</v>
      </c>
      <c r="F9" s="269">
        <v>0</v>
      </c>
      <c r="G9" s="269">
        <v>0</v>
      </c>
      <c r="H9" s="269">
        <v>0</v>
      </c>
      <c r="I9" s="269">
        <v>0</v>
      </c>
      <c r="J9" s="269">
        <v>0</v>
      </c>
      <c r="K9" s="269">
        <v>0</v>
      </c>
      <c r="L9" s="269">
        <v>0</v>
      </c>
      <c r="M9" s="269">
        <v>0</v>
      </c>
      <c r="N9" s="269">
        <v>0</v>
      </c>
      <c r="O9" s="269">
        <v>0</v>
      </c>
      <c r="P9" s="269">
        <v>0</v>
      </c>
      <c r="Q9" s="269">
        <v>0</v>
      </c>
      <c r="R9" s="269">
        <v>0</v>
      </c>
      <c r="S9" s="269">
        <v>0</v>
      </c>
      <c r="T9" s="269">
        <v>0</v>
      </c>
      <c r="U9" s="269">
        <v>0</v>
      </c>
      <c r="V9" s="269">
        <v>0</v>
      </c>
      <c r="W9" s="269">
        <v>0</v>
      </c>
      <c r="X9" s="269">
        <v>0</v>
      </c>
      <c r="Y9" s="269">
        <v>0</v>
      </c>
      <c r="Z9" s="269">
        <v>0</v>
      </c>
      <c r="AA9" s="269">
        <v>0</v>
      </c>
    </row>
    <row r="10" spans="2:27" x14ac:dyDescent="0.25">
      <c r="B10" s="5"/>
      <c r="C10" s="264" t="s">
        <v>11</v>
      </c>
      <c r="D10" s="267">
        <v>96.166462879999997</v>
      </c>
      <c r="E10" s="269">
        <v>435.75</v>
      </c>
      <c r="F10" s="269">
        <v>1165.8800000000001</v>
      </c>
      <c r="G10" s="269">
        <v>552.0291040599999</v>
      </c>
      <c r="H10" s="269">
        <v>854.11177475999955</v>
      </c>
      <c r="I10" s="266">
        <v>227.27291869999993</v>
      </c>
      <c r="J10" s="266">
        <v>341.80819826999999</v>
      </c>
      <c r="K10" s="266">
        <v>405.16891674999999</v>
      </c>
      <c r="L10" s="266">
        <v>481.20447209000002</v>
      </c>
      <c r="M10" s="266">
        <v>187.70357026999997</v>
      </c>
      <c r="N10" s="266">
        <v>275.90802122000002</v>
      </c>
      <c r="O10" s="266">
        <v>438.54142601999985</v>
      </c>
      <c r="P10" s="266">
        <v>549.12714961000006</v>
      </c>
      <c r="Q10" s="266">
        <v>332.67525883999991</v>
      </c>
      <c r="R10" s="266">
        <v>433.93431843000008</v>
      </c>
      <c r="S10" s="266">
        <v>516.24940692999996</v>
      </c>
      <c r="T10" s="266">
        <v>422.79353038000016</v>
      </c>
      <c r="U10" s="266">
        <v>60.349711999999997</v>
      </c>
      <c r="V10" s="266">
        <v>119.99800187999999</v>
      </c>
      <c r="W10" s="266">
        <v>161.84593569</v>
      </c>
      <c r="X10" s="266">
        <v>217.98565553</v>
      </c>
      <c r="Y10" s="266">
        <v>68.361546479999987</v>
      </c>
      <c r="Z10" s="266">
        <v>198.50888707000001</v>
      </c>
      <c r="AA10" s="266">
        <v>291.24946607000004</v>
      </c>
    </row>
    <row r="11" spans="2:27" x14ac:dyDescent="0.25">
      <c r="B11" s="5"/>
      <c r="C11" s="263" t="s">
        <v>12</v>
      </c>
      <c r="D11" s="313">
        <v>0</v>
      </c>
      <c r="E11" s="269">
        <v>0</v>
      </c>
      <c r="F11" s="269">
        <v>0</v>
      </c>
      <c r="G11" s="269">
        <v>0</v>
      </c>
      <c r="H11" s="269">
        <v>0</v>
      </c>
      <c r="I11" s="269">
        <v>0</v>
      </c>
      <c r="J11" s="269">
        <v>0</v>
      </c>
      <c r="K11" s="269">
        <v>0</v>
      </c>
      <c r="L11" s="269">
        <v>0</v>
      </c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  <c r="Y11" s="269"/>
      <c r="Z11" s="269"/>
      <c r="AA11" s="269"/>
    </row>
    <row r="12" spans="2:27" x14ac:dyDescent="0.25">
      <c r="B12" s="5"/>
      <c r="C12" s="263" t="s">
        <v>177</v>
      </c>
      <c r="D12" s="307">
        <v>0</v>
      </c>
      <c r="E12" s="269">
        <v>0</v>
      </c>
      <c r="F12" s="269">
        <v>0</v>
      </c>
      <c r="G12" s="269">
        <v>0</v>
      </c>
      <c r="H12" s="269">
        <v>0</v>
      </c>
      <c r="I12" s="269">
        <v>0</v>
      </c>
      <c r="J12" s="269">
        <v>0</v>
      </c>
      <c r="K12" s="269">
        <v>0</v>
      </c>
      <c r="L12" s="269">
        <v>0</v>
      </c>
      <c r="M12" s="269">
        <v>0</v>
      </c>
      <c r="N12" s="269">
        <v>0</v>
      </c>
      <c r="O12" s="269">
        <v>0</v>
      </c>
      <c r="P12" s="269">
        <v>0</v>
      </c>
      <c r="Q12" s="269">
        <v>0</v>
      </c>
      <c r="R12" s="269">
        <v>0</v>
      </c>
      <c r="S12" s="269">
        <v>0</v>
      </c>
      <c r="T12" s="269">
        <v>0</v>
      </c>
      <c r="U12" s="269">
        <v>0</v>
      </c>
      <c r="V12" s="269">
        <v>0</v>
      </c>
      <c r="W12" s="269">
        <v>0</v>
      </c>
      <c r="X12" s="269">
        <v>0</v>
      </c>
      <c r="Y12" s="269">
        <v>0</v>
      </c>
      <c r="Z12" s="269">
        <v>0</v>
      </c>
      <c r="AA12" s="269">
        <v>0</v>
      </c>
    </row>
    <row r="13" spans="2:27" x14ac:dyDescent="0.25">
      <c r="B13" s="5"/>
      <c r="C13" s="265" t="s">
        <v>154</v>
      </c>
      <c r="D13" s="313">
        <v>0</v>
      </c>
      <c r="E13" s="269">
        <v>0</v>
      </c>
      <c r="F13" s="269">
        <v>0</v>
      </c>
      <c r="G13" s="269">
        <v>0</v>
      </c>
      <c r="H13" s="269">
        <v>0</v>
      </c>
      <c r="I13" s="269">
        <v>0</v>
      </c>
      <c r="J13" s="269">
        <v>0</v>
      </c>
      <c r="K13" s="269">
        <v>0</v>
      </c>
      <c r="L13" s="269">
        <v>0</v>
      </c>
      <c r="M13" s="269">
        <v>0</v>
      </c>
      <c r="N13" s="269">
        <v>0</v>
      </c>
      <c r="O13" s="269">
        <v>0</v>
      </c>
      <c r="P13" s="269">
        <v>0</v>
      </c>
      <c r="Q13" s="269">
        <v>0</v>
      </c>
      <c r="R13" s="269">
        <v>0</v>
      </c>
      <c r="S13" s="269">
        <v>0</v>
      </c>
      <c r="T13" s="269">
        <v>0</v>
      </c>
      <c r="U13" s="269">
        <v>0</v>
      </c>
      <c r="V13" s="269">
        <v>0</v>
      </c>
      <c r="W13" s="269">
        <v>0</v>
      </c>
      <c r="X13" s="269">
        <v>0</v>
      </c>
      <c r="Y13" s="269">
        <v>0</v>
      </c>
      <c r="Z13" s="269">
        <v>0</v>
      </c>
      <c r="AA13" s="269">
        <v>0</v>
      </c>
    </row>
    <row r="14" spans="2:27" x14ac:dyDescent="0.25">
      <c r="B14" s="5"/>
      <c r="C14" s="265" t="s">
        <v>155</v>
      </c>
      <c r="D14" s="313">
        <v>0</v>
      </c>
      <c r="E14" s="269">
        <v>0</v>
      </c>
      <c r="F14" s="269">
        <v>0</v>
      </c>
      <c r="G14" s="269">
        <v>0</v>
      </c>
      <c r="H14" s="269">
        <v>0</v>
      </c>
      <c r="I14" s="269">
        <v>0</v>
      </c>
      <c r="J14" s="269">
        <v>0</v>
      </c>
      <c r="K14" s="269">
        <v>0</v>
      </c>
      <c r="L14" s="269">
        <v>0</v>
      </c>
      <c r="M14" s="269">
        <v>0</v>
      </c>
      <c r="N14" s="269">
        <v>0</v>
      </c>
      <c r="O14" s="269">
        <v>0</v>
      </c>
      <c r="P14" s="269">
        <v>0</v>
      </c>
      <c r="Q14" s="269">
        <v>0</v>
      </c>
      <c r="R14" s="269">
        <v>0</v>
      </c>
      <c r="S14" s="269">
        <v>0</v>
      </c>
      <c r="T14" s="269">
        <v>0</v>
      </c>
      <c r="U14" s="269">
        <v>0</v>
      </c>
      <c r="V14" s="269">
        <v>0</v>
      </c>
      <c r="W14" s="269">
        <v>0</v>
      </c>
      <c r="X14" s="269">
        <v>0</v>
      </c>
      <c r="Y14" s="269">
        <v>0</v>
      </c>
      <c r="Z14" s="269">
        <v>0</v>
      </c>
      <c r="AA14" s="269">
        <v>0</v>
      </c>
    </row>
    <row r="15" spans="2:27" x14ac:dyDescent="0.25">
      <c r="B15" s="5"/>
      <c r="C15" s="265" t="s">
        <v>156</v>
      </c>
      <c r="D15" s="313">
        <v>0</v>
      </c>
      <c r="E15" s="269">
        <v>0</v>
      </c>
      <c r="F15" s="269">
        <v>0</v>
      </c>
      <c r="G15" s="269">
        <v>0</v>
      </c>
      <c r="H15" s="269">
        <v>0</v>
      </c>
      <c r="I15" s="269">
        <v>0</v>
      </c>
      <c r="J15" s="269">
        <v>0</v>
      </c>
      <c r="K15" s="269">
        <v>0</v>
      </c>
      <c r="L15" s="269">
        <v>0</v>
      </c>
      <c r="M15" s="269">
        <v>0</v>
      </c>
      <c r="N15" s="269">
        <v>0</v>
      </c>
      <c r="O15" s="269">
        <v>0</v>
      </c>
      <c r="P15" s="269">
        <v>0</v>
      </c>
      <c r="Q15" s="269">
        <v>0</v>
      </c>
      <c r="R15" s="269">
        <v>0</v>
      </c>
      <c r="S15" s="269">
        <v>0</v>
      </c>
      <c r="T15" s="269">
        <v>0</v>
      </c>
      <c r="U15" s="269">
        <v>0</v>
      </c>
      <c r="V15" s="269">
        <v>0</v>
      </c>
      <c r="W15" s="269">
        <v>0</v>
      </c>
      <c r="X15" s="269">
        <v>0</v>
      </c>
      <c r="Y15" s="269">
        <v>0</v>
      </c>
      <c r="Z15" s="269">
        <v>0</v>
      </c>
      <c r="AA15" s="269">
        <v>0</v>
      </c>
    </row>
    <row r="16" spans="2:27" x14ac:dyDescent="0.25">
      <c r="B16" s="5"/>
      <c r="C16" s="265" t="s">
        <v>318</v>
      </c>
      <c r="D16" s="313">
        <v>0</v>
      </c>
      <c r="E16" s="269">
        <v>0</v>
      </c>
      <c r="F16" s="269">
        <v>0</v>
      </c>
      <c r="G16" s="269">
        <v>0</v>
      </c>
      <c r="H16" s="269">
        <v>0</v>
      </c>
      <c r="I16" s="269">
        <v>0</v>
      </c>
      <c r="J16" s="269">
        <v>0</v>
      </c>
      <c r="K16" s="269">
        <v>0</v>
      </c>
      <c r="L16" s="269">
        <v>0</v>
      </c>
      <c r="M16" s="269">
        <v>0</v>
      </c>
      <c r="N16" s="269">
        <v>0</v>
      </c>
      <c r="O16" s="269">
        <v>0</v>
      </c>
      <c r="P16" s="269">
        <v>0</v>
      </c>
      <c r="Q16" s="269">
        <v>0</v>
      </c>
      <c r="R16" s="269">
        <v>0</v>
      </c>
      <c r="S16" s="269">
        <v>0</v>
      </c>
      <c r="T16" s="269">
        <v>0</v>
      </c>
      <c r="U16" s="269">
        <v>0</v>
      </c>
      <c r="V16" s="269">
        <v>0</v>
      </c>
      <c r="W16" s="269">
        <v>0</v>
      </c>
      <c r="X16" s="269">
        <v>0</v>
      </c>
      <c r="Y16" s="269">
        <v>0</v>
      </c>
      <c r="Z16" s="269">
        <v>0</v>
      </c>
      <c r="AA16" s="269">
        <v>0</v>
      </c>
    </row>
    <row r="17" spans="2:27" x14ac:dyDescent="0.25">
      <c r="B17" s="5"/>
      <c r="C17" s="265" t="s">
        <v>367</v>
      </c>
      <c r="D17" s="313"/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306">
        <v>0</v>
      </c>
      <c r="V17" s="306">
        <v>0</v>
      </c>
      <c r="W17" s="306">
        <v>0</v>
      </c>
      <c r="X17" s="306">
        <v>0</v>
      </c>
      <c r="Y17" s="306">
        <v>0</v>
      </c>
      <c r="Z17" s="306">
        <v>0</v>
      </c>
      <c r="AA17" s="306">
        <v>0</v>
      </c>
    </row>
    <row r="18" spans="2:27" x14ac:dyDescent="0.25">
      <c r="B18" s="5"/>
      <c r="C18" s="265"/>
      <c r="D18" s="267"/>
      <c r="E18" s="269"/>
      <c r="F18" s="269"/>
      <c r="G18" s="269"/>
      <c r="H18" s="269"/>
      <c r="I18" s="306"/>
      <c r="J18" s="306"/>
      <c r="K18" s="306"/>
      <c r="L18" s="306"/>
      <c r="M18" s="306"/>
      <c r="N18" s="306"/>
      <c r="O18" s="306"/>
      <c r="P18" s="306"/>
      <c r="Q18" s="306"/>
      <c r="R18" s="306"/>
      <c r="S18" s="306"/>
      <c r="T18" s="306"/>
      <c r="U18" s="306"/>
      <c r="V18" s="306"/>
      <c r="W18" s="306"/>
      <c r="X18" s="306"/>
      <c r="Y18" s="306"/>
      <c r="Z18" s="306"/>
      <c r="AA18" s="306"/>
    </row>
    <row r="19" spans="2:27" x14ac:dyDescent="0.25">
      <c r="B19" s="5"/>
      <c r="C19" s="259" t="s">
        <v>13</v>
      </c>
      <c r="D19" s="307">
        <v>17.929113549999997</v>
      </c>
      <c r="E19" s="307">
        <v>375.68</v>
      </c>
      <c r="F19" s="307">
        <v>978.17</v>
      </c>
      <c r="G19" s="307">
        <v>454.36817629000001</v>
      </c>
      <c r="H19" s="307">
        <v>712.26121437999984</v>
      </c>
      <c r="I19" s="307">
        <v>186.88870309999999</v>
      </c>
      <c r="J19" s="307">
        <v>263.14060549999999</v>
      </c>
      <c r="K19" s="307">
        <v>307.19455413000003</v>
      </c>
      <c r="L19" s="307">
        <v>361.92233785999991</v>
      </c>
      <c r="M19" s="307">
        <v>150.02820008999998</v>
      </c>
      <c r="N19" s="307">
        <v>201.44966462999992</v>
      </c>
      <c r="O19" s="307">
        <v>346.89840318000006</v>
      </c>
      <c r="P19" s="307">
        <v>421.32511714999998</v>
      </c>
      <c r="Q19" s="307">
        <v>297.81844734000003</v>
      </c>
      <c r="R19" s="307">
        <v>367.15420168000003</v>
      </c>
      <c r="S19" s="307">
        <v>423.94159560000003</v>
      </c>
      <c r="T19" s="307">
        <v>478.83429269000015</v>
      </c>
      <c r="U19" s="307">
        <v>116.19784646000001</v>
      </c>
      <c r="V19" s="307">
        <v>197.20700568000007</v>
      </c>
      <c r="W19" s="307">
        <v>246.52540665999996</v>
      </c>
      <c r="X19" s="307">
        <v>333.20304282000006</v>
      </c>
      <c r="Y19" s="307">
        <v>185.73276466999999</v>
      </c>
      <c r="Z19" s="307">
        <v>246.47812209</v>
      </c>
      <c r="AA19" s="307">
        <v>381.74471586999988</v>
      </c>
    </row>
    <row r="20" spans="2:27" x14ac:dyDescent="0.25">
      <c r="B20" s="5"/>
      <c r="C20" s="263" t="s">
        <v>14</v>
      </c>
      <c r="D20" s="267">
        <v>0</v>
      </c>
      <c r="E20" s="269">
        <v>0</v>
      </c>
      <c r="F20" s="269">
        <v>0</v>
      </c>
      <c r="G20" s="269">
        <v>0</v>
      </c>
      <c r="H20" s="269">
        <v>0</v>
      </c>
      <c r="I20" s="269">
        <v>0</v>
      </c>
      <c r="J20" s="269">
        <v>0</v>
      </c>
      <c r="K20" s="269">
        <v>0</v>
      </c>
      <c r="L20" s="269">
        <v>0</v>
      </c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  <c r="Y20" s="269"/>
      <c r="Z20" s="269"/>
      <c r="AA20" s="269"/>
    </row>
    <row r="21" spans="2:27" x14ac:dyDescent="0.25">
      <c r="B21" s="5"/>
      <c r="C21" s="263" t="s">
        <v>15</v>
      </c>
      <c r="D21" s="267">
        <v>17.929113549999997</v>
      </c>
      <c r="E21" s="269">
        <v>375.68</v>
      </c>
      <c r="F21" s="269">
        <v>978.17</v>
      </c>
      <c r="G21" s="269">
        <v>454.36817629000001</v>
      </c>
      <c r="H21" s="269">
        <v>712.26121437999984</v>
      </c>
      <c r="I21" s="266">
        <v>186.88870309999999</v>
      </c>
      <c r="J21" s="266">
        <v>263.14060549999999</v>
      </c>
      <c r="K21" s="266">
        <v>307.19455413000003</v>
      </c>
      <c r="L21" s="266">
        <v>361.92233785999991</v>
      </c>
      <c r="M21" s="266">
        <v>150.02820008999998</v>
      </c>
      <c r="N21" s="266">
        <v>201.44966462999992</v>
      </c>
      <c r="O21" s="266">
        <v>346.89840318000006</v>
      </c>
      <c r="P21" s="266">
        <v>421.32511714999998</v>
      </c>
      <c r="Q21" s="266">
        <v>297.81844734000003</v>
      </c>
      <c r="R21" s="266">
        <v>367.15420168000003</v>
      </c>
      <c r="S21" s="266">
        <v>423.94159560000003</v>
      </c>
      <c r="T21" s="266">
        <v>478.83429269000015</v>
      </c>
      <c r="U21" s="266">
        <v>116.19784646000001</v>
      </c>
      <c r="V21" s="266">
        <v>197.20700568000007</v>
      </c>
      <c r="W21" s="266">
        <v>246.52540665999996</v>
      </c>
      <c r="X21" s="266">
        <v>333.20304282000006</v>
      </c>
      <c r="Y21" s="266">
        <v>185.73276466999999</v>
      </c>
      <c r="Z21" s="266">
        <v>246.47812209</v>
      </c>
      <c r="AA21" s="266">
        <v>381.74471586999988</v>
      </c>
    </row>
    <row r="22" spans="2:27" x14ac:dyDescent="0.25">
      <c r="B22" s="5"/>
      <c r="C22" s="263"/>
      <c r="D22" s="267"/>
      <c r="E22" s="269"/>
      <c r="F22" s="269"/>
      <c r="G22" s="269"/>
      <c r="H22" s="269"/>
      <c r="I22" s="306"/>
      <c r="J22" s="306"/>
      <c r="K22" s="306"/>
      <c r="L22" s="306"/>
      <c r="M22" s="306"/>
      <c r="N22" s="306"/>
      <c r="O22" s="306"/>
      <c r="P22" s="306"/>
      <c r="Q22" s="306"/>
      <c r="R22" s="306"/>
      <c r="S22" s="306"/>
      <c r="T22" s="306"/>
      <c r="U22" s="306"/>
      <c r="V22" s="306"/>
      <c r="W22" s="308"/>
      <c r="X22" s="308"/>
      <c r="Y22" s="308"/>
      <c r="Z22" s="308"/>
      <c r="AA22" s="308"/>
    </row>
    <row r="23" spans="2:27" x14ac:dyDescent="0.25">
      <c r="B23" s="5"/>
      <c r="C23" s="259" t="s">
        <v>16</v>
      </c>
      <c r="D23" s="267">
        <v>78.237349330000001</v>
      </c>
      <c r="E23" s="269">
        <v>60</v>
      </c>
      <c r="F23" s="269">
        <v>188</v>
      </c>
      <c r="G23" s="269">
        <v>97.660927769999887</v>
      </c>
      <c r="H23" s="269">
        <v>141.85056037999971</v>
      </c>
      <c r="I23" s="266">
        <v>40.384215599999933</v>
      </c>
      <c r="J23" s="266">
        <v>78.667592769999999</v>
      </c>
      <c r="K23" s="266">
        <v>97.974362619999965</v>
      </c>
      <c r="L23" s="266">
        <v>119.28213423000011</v>
      </c>
      <c r="M23" s="269">
        <v>37.675370179999987</v>
      </c>
      <c r="N23" s="269">
        <v>74.458356590000108</v>
      </c>
      <c r="O23" s="269">
        <v>91.643022839999787</v>
      </c>
      <c r="P23" s="269">
        <v>127.80203246000008</v>
      </c>
      <c r="Q23" s="269">
        <v>34.856811499999878</v>
      </c>
      <c r="R23" s="269">
        <v>66.780116750000047</v>
      </c>
      <c r="S23" s="269">
        <v>92.307811329999936</v>
      </c>
      <c r="T23" s="269">
        <v>-56.040762309999991</v>
      </c>
      <c r="U23" s="269">
        <v>-55.848134460000011</v>
      </c>
      <c r="V23" s="269">
        <v>-77.209003800000076</v>
      </c>
      <c r="W23" s="269">
        <v>-84.679470969999954</v>
      </c>
      <c r="X23" s="269">
        <v>-115.21738729000006</v>
      </c>
      <c r="Y23" s="269">
        <v>-117.37121819000001</v>
      </c>
      <c r="Z23" s="269">
        <v>-47.969235019999985</v>
      </c>
      <c r="AA23" s="269">
        <v>-90.49524979999984</v>
      </c>
    </row>
    <row r="24" spans="2:27" x14ac:dyDescent="0.25">
      <c r="B24" s="5"/>
      <c r="C24" s="259" t="s">
        <v>17</v>
      </c>
      <c r="D24" s="267">
        <v>0</v>
      </c>
      <c r="E24" s="269">
        <v>0</v>
      </c>
      <c r="F24" s="269">
        <v>0</v>
      </c>
      <c r="G24" s="269">
        <v>0</v>
      </c>
      <c r="H24" s="269">
        <v>0</v>
      </c>
      <c r="I24" s="266">
        <v>0</v>
      </c>
      <c r="J24" s="266"/>
      <c r="K24" s="266"/>
      <c r="L24" s="266"/>
      <c r="M24" s="266"/>
      <c r="N24" s="266"/>
      <c r="O24" s="266"/>
      <c r="P24" s="266"/>
      <c r="Q24" s="266"/>
      <c r="R24" s="266"/>
      <c r="S24" s="266"/>
      <c r="T24" s="266"/>
      <c r="U24" s="266"/>
      <c r="V24" s="266"/>
      <c r="W24" s="341"/>
      <c r="X24" s="341"/>
      <c r="Y24" s="341"/>
      <c r="Z24" s="341"/>
      <c r="AA24" s="341"/>
    </row>
    <row r="25" spans="2:27" x14ac:dyDescent="0.25">
      <c r="B25" s="5"/>
      <c r="C25" s="259" t="s">
        <v>18</v>
      </c>
      <c r="D25" s="267">
        <v>78.237349330000001</v>
      </c>
      <c r="E25" s="269">
        <v>60</v>
      </c>
      <c r="F25" s="269">
        <v>188</v>
      </c>
      <c r="G25" s="269">
        <v>97.660927769999887</v>
      </c>
      <c r="H25" s="269">
        <v>141.85056037999971</v>
      </c>
      <c r="I25" s="266">
        <v>40.384215599999933</v>
      </c>
      <c r="J25" s="266">
        <v>78.667592769999999</v>
      </c>
      <c r="K25" s="266">
        <v>97.974362619999965</v>
      </c>
      <c r="L25" s="266">
        <v>119.28213423000011</v>
      </c>
      <c r="M25" s="269">
        <v>37.675370179999987</v>
      </c>
      <c r="N25" s="269">
        <v>74.458356590000108</v>
      </c>
      <c r="O25" s="269">
        <v>91.643022839999787</v>
      </c>
      <c r="P25" s="269">
        <v>127.80203246000008</v>
      </c>
      <c r="Q25" s="269">
        <v>34.856811499999878</v>
      </c>
      <c r="R25" s="269">
        <v>66.780116750000047</v>
      </c>
      <c r="S25" s="269">
        <v>92.307811329999936</v>
      </c>
      <c r="T25" s="269">
        <v>-56.040762309999991</v>
      </c>
      <c r="U25" s="269">
        <v>-55.848134460000011</v>
      </c>
      <c r="V25" s="269">
        <v>-77.209003800000076</v>
      </c>
      <c r="W25" s="269">
        <v>-84.679470969999954</v>
      </c>
      <c r="X25" s="269">
        <v>-115.21738729000006</v>
      </c>
      <c r="Y25" s="269">
        <v>-117.37121819000001</v>
      </c>
      <c r="Z25" s="269">
        <v>-47.969235019999985</v>
      </c>
      <c r="AA25" s="269">
        <v>-90.49524979999984</v>
      </c>
    </row>
    <row r="26" spans="2:27" x14ac:dyDescent="0.25">
      <c r="B26" s="5"/>
      <c r="C26" s="263"/>
      <c r="D26" s="267"/>
      <c r="E26" s="269"/>
      <c r="F26" s="269"/>
      <c r="G26" s="269"/>
      <c r="H26" s="269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6"/>
      <c r="W26" s="308"/>
      <c r="X26" s="308"/>
      <c r="Y26" s="308"/>
      <c r="Z26" s="308"/>
      <c r="AA26" s="308"/>
    </row>
    <row r="27" spans="2:27" x14ac:dyDescent="0.25">
      <c r="B27" s="5"/>
      <c r="C27" s="259" t="s">
        <v>20</v>
      </c>
      <c r="D27" s="267">
        <v>71.445026499999997</v>
      </c>
      <c r="E27" s="269">
        <v>50.95</v>
      </c>
      <c r="F27" s="269">
        <v>168.64</v>
      </c>
      <c r="G27" s="269">
        <v>59.518833430000001</v>
      </c>
      <c r="H27" s="269">
        <v>95.355831990000013</v>
      </c>
      <c r="I27" s="266">
        <v>24.799463039999999</v>
      </c>
      <c r="J27" s="266">
        <v>50.50031544000025</v>
      </c>
      <c r="K27" s="266">
        <v>63.139301279999998</v>
      </c>
      <c r="L27" s="266">
        <v>80.956222819999994</v>
      </c>
      <c r="M27" s="269">
        <v>24.741274449999999</v>
      </c>
      <c r="N27" s="269">
        <v>45.878734389999998</v>
      </c>
      <c r="O27" s="269">
        <v>53.995876730000006</v>
      </c>
      <c r="P27" s="269">
        <v>72.475882030000008</v>
      </c>
      <c r="Q27" s="269">
        <v>21.980035059999995</v>
      </c>
      <c r="R27" s="269">
        <v>42.808036279999996</v>
      </c>
      <c r="S27" s="269">
        <v>57.750342029999999</v>
      </c>
      <c r="T27" s="269">
        <v>75.631409690000012</v>
      </c>
      <c r="U27" s="269">
        <v>54.606299560000004</v>
      </c>
      <c r="V27" s="269">
        <v>104.46647782999999</v>
      </c>
      <c r="W27" s="269">
        <v>137.21910799</v>
      </c>
      <c r="X27" s="269">
        <v>183.33611397999999</v>
      </c>
      <c r="Y27" s="269">
        <v>58.840919869999993</v>
      </c>
      <c r="Z27" s="269">
        <v>106.17329338999998</v>
      </c>
      <c r="AA27" s="269">
        <v>144.68981974000002</v>
      </c>
    </row>
    <row r="28" spans="2:27" x14ac:dyDescent="0.25">
      <c r="B28" s="5"/>
      <c r="C28" s="259" t="s">
        <v>325</v>
      </c>
      <c r="D28" s="267">
        <v>71.445026499999997</v>
      </c>
      <c r="E28" s="269">
        <v>50.95</v>
      </c>
      <c r="F28" s="269">
        <v>168.64</v>
      </c>
      <c r="G28" s="269">
        <v>59.518833430000001</v>
      </c>
      <c r="H28" s="269">
        <v>95.355831990000013</v>
      </c>
      <c r="I28" s="266">
        <v>24.799463039999999</v>
      </c>
      <c r="J28" s="266">
        <v>50.50031544000025</v>
      </c>
      <c r="K28" s="266">
        <v>63.139301279999998</v>
      </c>
      <c r="L28" s="266">
        <v>80.956222819999994</v>
      </c>
      <c r="M28" s="266">
        <v>24.741274449999999</v>
      </c>
      <c r="N28" s="266">
        <v>45.878734389999998</v>
      </c>
      <c r="O28" s="266">
        <v>53.995876730000006</v>
      </c>
      <c r="P28" s="266">
        <v>72.475882030000008</v>
      </c>
      <c r="Q28" s="266">
        <v>21.980035059999995</v>
      </c>
      <c r="R28" s="266">
        <v>42.808036279999996</v>
      </c>
      <c r="S28" s="266">
        <v>57.750342029999999</v>
      </c>
      <c r="T28" s="266">
        <v>75.631409690000012</v>
      </c>
      <c r="U28" s="266">
        <v>54.606299560000004</v>
      </c>
      <c r="V28" s="266">
        <v>104.46647782999999</v>
      </c>
      <c r="W28" s="266">
        <v>137.21910799</v>
      </c>
      <c r="X28" s="266">
        <v>183.33611397999999</v>
      </c>
      <c r="Y28" s="266">
        <v>58.840919869999993</v>
      </c>
      <c r="Z28" s="266">
        <v>106.17329338999998</v>
      </c>
      <c r="AA28" s="266">
        <v>144.68981974000002</v>
      </c>
    </row>
    <row r="29" spans="2:27" x14ac:dyDescent="0.25">
      <c r="B29" s="5"/>
      <c r="C29" s="259" t="s">
        <v>158</v>
      </c>
      <c r="D29" s="267">
        <v>0</v>
      </c>
      <c r="E29" s="269">
        <v>0</v>
      </c>
      <c r="F29" s="269">
        <v>0</v>
      </c>
      <c r="G29" s="269"/>
      <c r="H29" s="269"/>
      <c r="I29" s="306"/>
      <c r="J29" s="306"/>
      <c r="K29" s="306"/>
      <c r="L29" s="306"/>
      <c r="M29" s="306"/>
      <c r="N29" s="306"/>
      <c r="O29" s="306"/>
      <c r="P29" s="306"/>
      <c r="Q29" s="306"/>
      <c r="R29" s="306"/>
      <c r="S29" s="306"/>
      <c r="T29" s="306"/>
      <c r="U29" s="306"/>
      <c r="V29" s="306"/>
      <c r="W29" s="306"/>
      <c r="X29" s="306"/>
      <c r="Y29" s="306"/>
      <c r="Z29" s="306"/>
      <c r="AA29" s="306"/>
    </row>
    <row r="30" spans="2:27" x14ac:dyDescent="0.25">
      <c r="B30" s="5"/>
      <c r="C30" s="259" t="s">
        <v>157</v>
      </c>
      <c r="D30" s="267">
        <v>0</v>
      </c>
      <c r="E30" s="269">
        <v>0</v>
      </c>
      <c r="F30" s="269">
        <v>0</v>
      </c>
      <c r="G30" s="269"/>
      <c r="H30" s="269"/>
      <c r="I30" s="306"/>
      <c r="J30" s="306"/>
      <c r="K30" s="306"/>
      <c r="L30" s="306"/>
      <c r="M30" s="306"/>
      <c r="N30" s="306"/>
      <c r="O30" s="306"/>
      <c r="P30" s="306"/>
      <c r="Q30" s="306"/>
      <c r="R30" s="306"/>
      <c r="S30" s="306"/>
      <c r="T30" s="306"/>
      <c r="U30" s="306"/>
      <c r="V30" s="306"/>
      <c r="W30" s="306"/>
      <c r="X30" s="306"/>
      <c r="Y30" s="306"/>
      <c r="Z30" s="306"/>
      <c r="AA30" s="306"/>
    </row>
    <row r="31" spans="2:27" x14ac:dyDescent="0.25">
      <c r="B31" s="5"/>
      <c r="C31" s="259" t="s">
        <v>319</v>
      </c>
      <c r="D31" s="313">
        <v>0</v>
      </c>
      <c r="E31" s="269">
        <v>0</v>
      </c>
      <c r="F31" s="269">
        <v>0</v>
      </c>
      <c r="G31" s="269"/>
      <c r="H31" s="269"/>
      <c r="I31" s="306"/>
      <c r="J31" s="306"/>
      <c r="K31" s="306"/>
      <c r="L31" s="306"/>
      <c r="M31" s="306"/>
      <c r="N31" s="306"/>
      <c r="O31" s="306"/>
      <c r="P31" s="306"/>
      <c r="Q31" s="306"/>
      <c r="R31" s="306"/>
      <c r="S31" s="306"/>
      <c r="T31" s="306"/>
      <c r="U31" s="306"/>
      <c r="V31" s="306"/>
      <c r="W31" s="306"/>
      <c r="X31" s="306"/>
      <c r="Y31" s="306"/>
      <c r="Z31" s="306"/>
      <c r="AA31" s="306"/>
    </row>
    <row r="32" spans="2:27" x14ac:dyDescent="0.25">
      <c r="B32" s="5"/>
      <c r="C32" s="259" t="s">
        <v>320</v>
      </c>
      <c r="D32" s="313">
        <v>0</v>
      </c>
      <c r="E32" s="269">
        <v>0</v>
      </c>
      <c r="F32" s="269">
        <v>0</v>
      </c>
      <c r="G32" s="269"/>
      <c r="H32" s="269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06"/>
    </row>
    <row r="33" spans="2:27" x14ac:dyDescent="0.25">
      <c r="B33" s="5"/>
      <c r="C33" s="259"/>
      <c r="D33" s="267"/>
      <c r="E33" s="269"/>
      <c r="F33" s="269"/>
      <c r="G33" s="269"/>
      <c r="H33" s="269"/>
      <c r="I33" s="266"/>
      <c r="J33" s="266"/>
      <c r="K33" s="266"/>
      <c r="L33" s="266"/>
      <c r="M33" s="266"/>
      <c r="N33" s="266"/>
      <c r="O33" s="266"/>
      <c r="P33" s="266"/>
      <c r="Q33" s="266"/>
      <c r="R33" s="266"/>
      <c r="S33" s="266"/>
      <c r="T33" s="266"/>
      <c r="U33" s="266"/>
      <c r="V33" s="266"/>
      <c r="W33" s="266"/>
      <c r="X33" s="266"/>
      <c r="Y33" s="266"/>
      <c r="Z33" s="266"/>
      <c r="AA33" s="266"/>
    </row>
    <row r="34" spans="2:27" x14ac:dyDescent="0.25">
      <c r="B34" s="5"/>
      <c r="C34" s="259" t="s">
        <v>324</v>
      </c>
      <c r="D34" s="267">
        <v>0</v>
      </c>
      <c r="E34" s="269">
        <v>0</v>
      </c>
      <c r="F34" s="269">
        <v>0</v>
      </c>
      <c r="G34" s="269"/>
      <c r="H34" s="269"/>
      <c r="I34" s="266"/>
      <c r="J34" s="266"/>
      <c r="K34" s="266"/>
      <c r="L34" s="266"/>
      <c r="M34" s="266"/>
      <c r="N34" s="266"/>
      <c r="O34" s="266"/>
      <c r="P34" s="266"/>
      <c r="Q34" s="266"/>
      <c r="R34" s="266"/>
      <c r="S34" s="266"/>
      <c r="T34" s="266"/>
      <c r="U34" s="266"/>
      <c r="V34" s="266"/>
      <c r="W34" s="266"/>
      <c r="X34" s="266"/>
      <c r="Y34" s="266"/>
      <c r="Z34" s="266"/>
      <c r="AA34" s="266"/>
    </row>
    <row r="35" spans="2:27" x14ac:dyDescent="0.25">
      <c r="B35" s="5"/>
      <c r="C35" s="259"/>
      <c r="D35" s="267"/>
      <c r="E35" s="269"/>
      <c r="F35" s="269"/>
      <c r="G35" s="269"/>
      <c r="H35" s="269"/>
      <c r="I35" s="266"/>
      <c r="J35" s="266"/>
      <c r="K35" s="266"/>
      <c r="L35" s="266"/>
      <c r="M35" s="266"/>
      <c r="N35" s="266"/>
      <c r="O35" s="266"/>
      <c r="P35" s="266"/>
      <c r="Q35" s="266"/>
      <c r="R35" s="266"/>
      <c r="S35" s="266"/>
      <c r="T35" s="266"/>
      <c r="U35" s="266"/>
      <c r="V35" s="266"/>
      <c r="W35" s="266"/>
      <c r="X35" s="266"/>
      <c r="Y35" s="266"/>
      <c r="Z35" s="266"/>
      <c r="AA35" s="266"/>
    </row>
    <row r="36" spans="2:27" x14ac:dyDescent="0.25">
      <c r="B36" s="5"/>
      <c r="C36" s="259" t="s">
        <v>19</v>
      </c>
      <c r="D36" s="267">
        <v>0</v>
      </c>
      <c r="E36" s="269">
        <v>0.51</v>
      </c>
      <c r="F36" s="269">
        <v>1.75</v>
      </c>
      <c r="G36" s="269">
        <v>0.51086109000000002</v>
      </c>
      <c r="H36" s="269">
        <v>12.323250659999999</v>
      </c>
      <c r="I36" s="266">
        <v>0.27076318000000121</v>
      </c>
      <c r="J36" s="266">
        <v>0.49778171999999998</v>
      </c>
      <c r="K36" s="266">
        <v>1.6861139200000004</v>
      </c>
      <c r="L36" s="266">
        <v>2.2612109699999996</v>
      </c>
      <c r="M36" s="266">
        <v>0.42091654999999994</v>
      </c>
      <c r="N36" s="266">
        <v>0.60202958999999989</v>
      </c>
      <c r="O36" s="266">
        <v>0.93563661999999981</v>
      </c>
      <c r="P36" s="266">
        <v>1.22002309</v>
      </c>
      <c r="Q36" s="266">
        <v>0.34299251000000008</v>
      </c>
      <c r="R36" s="266">
        <v>0.57686751999999986</v>
      </c>
      <c r="S36" s="266">
        <v>0.6700219300000001</v>
      </c>
      <c r="T36" s="266">
        <v>179.78055653000007</v>
      </c>
      <c r="U36" s="266">
        <v>140.78640535</v>
      </c>
      <c r="V36" s="266">
        <v>241.45276204999999</v>
      </c>
      <c r="W36" s="266">
        <v>300.50610284999999</v>
      </c>
      <c r="X36" s="266">
        <v>390.76651996000004</v>
      </c>
      <c r="Y36" s="266">
        <v>212.68498630999997</v>
      </c>
      <c r="Z36" s="266">
        <v>222.78424651000006</v>
      </c>
      <c r="AA36" s="266">
        <v>325.69074844000011</v>
      </c>
    </row>
    <row r="37" spans="2:27" x14ac:dyDescent="0.25">
      <c r="B37" s="5"/>
      <c r="C37" s="259"/>
      <c r="D37" s="267"/>
      <c r="E37" s="269"/>
      <c r="F37" s="269"/>
      <c r="G37" s="269"/>
      <c r="H37" s="269"/>
      <c r="I37" s="266"/>
      <c r="J37" s="266"/>
      <c r="K37" s="266"/>
      <c r="L37" s="266"/>
      <c r="M37" s="266"/>
      <c r="N37" s="266"/>
      <c r="O37" s="266"/>
      <c r="P37" s="266"/>
      <c r="Q37" s="266"/>
      <c r="R37" s="266"/>
      <c r="S37" s="266"/>
      <c r="T37" s="266"/>
      <c r="U37" s="266"/>
      <c r="V37" s="266"/>
      <c r="W37" s="266"/>
      <c r="X37" s="266"/>
      <c r="Y37" s="266"/>
      <c r="Z37" s="266"/>
      <c r="AA37" s="266"/>
    </row>
    <row r="38" spans="2:27" x14ac:dyDescent="0.25">
      <c r="B38" s="5"/>
      <c r="C38" s="259" t="s">
        <v>21</v>
      </c>
      <c r="D38" s="267">
        <v>6.7923228299999998</v>
      </c>
      <c r="E38" s="269">
        <v>10</v>
      </c>
      <c r="F38" s="269">
        <v>21</v>
      </c>
      <c r="G38" s="269">
        <v>38.652955429999956</v>
      </c>
      <c r="H38" s="269">
        <v>58.817979049999593</v>
      </c>
      <c r="I38" s="266">
        <v>15.855515739999936</v>
      </c>
      <c r="J38" s="266">
        <v>28.665059049999773</v>
      </c>
      <c r="K38" s="266">
        <v>36.521175259999964</v>
      </c>
      <c r="L38" s="266">
        <v>40.587122380000174</v>
      </c>
      <c r="M38" s="269">
        <v>13.355012280000031</v>
      </c>
      <c r="N38" s="269">
        <v>29.181651790000096</v>
      </c>
      <c r="O38" s="269">
        <v>38.582782729999792</v>
      </c>
      <c r="P38" s="269">
        <v>56.546173520000004</v>
      </c>
      <c r="Q38" s="269">
        <v>13.219768949999876</v>
      </c>
      <c r="R38" s="269">
        <v>24.548947990000048</v>
      </c>
      <c r="S38" s="269">
        <v>35.227491229999927</v>
      </c>
      <c r="T38" s="269">
        <v>48.108384530000016</v>
      </c>
      <c r="U38" s="269">
        <v>30.331971329999984</v>
      </c>
      <c r="V38" s="269">
        <v>59.777280419999897</v>
      </c>
      <c r="W38" s="269">
        <v>78.607523890000024</v>
      </c>
      <c r="X38" s="269">
        <v>92.21301868999997</v>
      </c>
      <c r="Y38" s="269">
        <v>36.472848249999984</v>
      </c>
      <c r="Z38" s="269">
        <v>68.641718100000077</v>
      </c>
      <c r="AA38" s="269">
        <v>90.505678900000277</v>
      </c>
    </row>
    <row r="39" spans="2:27" x14ac:dyDescent="0.25">
      <c r="B39" s="239"/>
      <c r="C39" s="259"/>
      <c r="D39" s="267"/>
      <c r="E39" s="269"/>
      <c r="F39" s="269"/>
      <c r="G39" s="269"/>
      <c r="H39" s="269"/>
      <c r="I39" s="266"/>
      <c r="J39" s="266"/>
      <c r="K39" s="266"/>
      <c r="L39" s="266"/>
      <c r="M39" s="266"/>
      <c r="N39" s="266"/>
      <c r="O39" s="266"/>
      <c r="P39" s="266"/>
      <c r="Q39" s="266"/>
      <c r="R39" s="266"/>
      <c r="S39" s="266"/>
      <c r="T39" s="266"/>
      <c r="U39" s="266"/>
      <c r="V39" s="266"/>
      <c r="W39" s="266"/>
      <c r="X39" s="266"/>
      <c r="Y39" s="266"/>
      <c r="Z39" s="266"/>
      <c r="AA39" s="266"/>
    </row>
    <row r="40" spans="2:27" x14ac:dyDescent="0.25">
      <c r="B40" s="7"/>
      <c r="C40" s="259" t="s">
        <v>268</v>
      </c>
      <c r="D40" s="267">
        <v>0</v>
      </c>
      <c r="E40" s="269">
        <v>9.6300000000000008</v>
      </c>
      <c r="F40" s="269">
        <v>20.82</v>
      </c>
      <c r="G40" s="269">
        <v>38.652955429999956</v>
      </c>
      <c r="H40" s="269">
        <v>58.817979049999593</v>
      </c>
      <c r="I40" s="266">
        <v>15.855515739999936</v>
      </c>
      <c r="J40" s="266">
        <v>28.665059049999773</v>
      </c>
      <c r="K40" s="266">
        <v>36.52117526</v>
      </c>
      <c r="L40" s="266">
        <v>40.587122380000174</v>
      </c>
      <c r="M40" s="266">
        <v>13.355012280000031</v>
      </c>
      <c r="N40" s="266">
        <v>29.181651790000096</v>
      </c>
      <c r="O40" s="266">
        <v>38.582782729999792</v>
      </c>
      <c r="P40" s="266">
        <v>56.546173520000004</v>
      </c>
      <c r="Q40" s="266">
        <v>13.219768949999876</v>
      </c>
      <c r="R40" s="266">
        <v>24.548947990000048</v>
      </c>
      <c r="S40" s="266">
        <v>35.227491229999927</v>
      </c>
      <c r="T40" s="266">
        <v>48.108384530000016</v>
      </c>
      <c r="U40" s="266">
        <v>30.331971329999984</v>
      </c>
      <c r="V40" s="266">
        <v>59.777280419999897</v>
      </c>
      <c r="W40" s="266">
        <v>78.607523890000024</v>
      </c>
      <c r="X40" s="266">
        <v>92.21301868999997</v>
      </c>
      <c r="Y40" s="266">
        <v>36.472848249999984</v>
      </c>
      <c r="Z40" s="266">
        <v>68.641718100000077</v>
      </c>
      <c r="AA40" s="266">
        <v>90.505678900000277</v>
      </c>
    </row>
    <row r="41" spans="2:27" x14ac:dyDescent="0.25">
      <c r="D41" s="308"/>
    </row>
    <row r="42" spans="2:27" x14ac:dyDescent="0.25">
      <c r="C42" s="1" t="s">
        <v>323</v>
      </c>
    </row>
  </sheetData>
  <mergeCells count="3">
    <mergeCell ref="B1:AA1"/>
    <mergeCell ref="B2:AA2"/>
    <mergeCell ref="B3:AA3"/>
  </mergeCells>
  <phoneticPr fontId="35" type="noConversion"/>
  <printOptions horizontalCentered="1"/>
  <pageMargins left="0.35433070866141736" right="0.11811023622047245" top="0.74803149606299213" bottom="0.74803149606299213" header="0.31496062992125984" footer="0.31496062992125984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BS</vt:lpstr>
      <vt:lpstr>EU</vt:lpstr>
      <vt:lpstr>EU 1Q</vt:lpstr>
      <vt:lpstr>BS 1Q 2017</vt:lpstr>
      <vt:lpstr>Banco BS no usar</vt:lpstr>
      <vt:lpstr>Ind Sept19</vt:lpstr>
      <vt:lpstr>Ind Jun19</vt:lpstr>
      <vt:lpstr>Ind Marz19</vt:lpstr>
      <vt:lpstr>Valores EERR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2022-08-29T19:52:51Z</cp:lastPrinted>
  <dcterms:created xsi:type="dcterms:W3CDTF">2016-11-01T16:45:10Z</dcterms:created>
  <dcterms:modified xsi:type="dcterms:W3CDTF">2023-01-17T14:22:29Z</dcterms:modified>
</cp:coreProperties>
</file>