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CDC9A93E-33E6-442E-8EBE-C4B6E5D92C3D}" xr6:coauthVersionLast="47" xr6:coauthVersionMax="47" xr10:uidLastSave="{00000000-0000-0000-0000-000000000000}"/>
  <bookViews>
    <workbookView xWindow="-120" yWindow="-120" windowWidth="29040" windowHeight="15840" tabRatio="559" firstSheet="9" activeTab="9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  <sheet name="Banco EERR" sheetId="27" r:id="rId10"/>
  </sheets>
  <definedNames>
    <definedName name="_xlnm.Print_Area" localSheetId="4">'Balance General Consolid'!$B$1:$AA$37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23" l="1"/>
  <c r="Y9" i="23"/>
  <c r="Y10" i="23"/>
  <c r="Y11" i="23"/>
  <c r="Y12" i="23"/>
  <c r="Y13" i="23"/>
  <c r="Y14" i="23"/>
  <c r="Y18" i="23"/>
  <c r="Y19" i="23"/>
  <c r="Y20" i="23"/>
  <c r="Y21" i="23"/>
  <c r="Y25" i="23"/>
  <c r="Y26" i="23"/>
  <c r="Y27" i="23"/>
  <c r="Y28" i="23"/>
  <c r="Y29" i="23"/>
  <c r="Y30" i="23"/>
  <c r="Y32" i="23"/>
  <c r="Y34" i="23"/>
  <c r="Y35" i="23"/>
  <c r="Y36" i="23"/>
  <c r="Z11" i="27" l="1"/>
  <c r="Y11" i="27"/>
  <c r="Z7" i="27" l="1"/>
  <c r="Z19" i="27"/>
  <c r="Z27" i="27"/>
  <c r="Z40" i="27"/>
  <c r="Z6" i="27" l="1"/>
  <c r="Z23" i="27"/>
  <c r="Y7" i="27"/>
  <c r="Y19" i="27"/>
  <c r="Y27" i="27"/>
  <c r="Y40" i="27"/>
  <c r="X8" i="23"/>
  <c r="X9" i="23"/>
  <c r="X10" i="23"/>
  <c r="X11" i="23"/>
  <c r="X12" i="23"/>
  <c r="X13" i="23"/>
  <c r="X14" i="23"/>
  <c r="X18" i="23"/>
  <c r="X19" i="23"/>
  <c r="X20" i="23"/>
  <c r="X21" i="23"/>
  <c r="X25" i="23"/>
  <c r="X26" i="23"/>
  <c r="X27" i="23"/>
  <c r="X28" i="23"/>
  <c r="X29" i="23"/>
  <c r="X30" i="23"/>
  <c r="X32" i="23"/>
  <c r="X34" i="23"/>
  <c r="X35" i="23"/>
  <c r="X36" i="23"/>
  <c r="V8" i="23"/>
  <c r="W8" i="23"/>
  <c r="V9" i="23"/>
  <c r="W9" i="23"/>
  <c r="V10" i="23"/>
  <c r="W10" i="23"/>
  <c r="V11" i="23"/>
  <c r="W11" i="23"/>
  <c r="V12" i="23"/>
  <c r="W12" i="23"/>
  <c r="V13" i="23"/>
  <c r="W13" i="23"/>
  <c r="V18" i="23"/>
  <c r="W18" i="23"/>
  <c r="V19" i="23"/>
  <c r="W19" i="23"/>
  <c r="V20" i="23"/>
  <c r="W20" i="23"/>
  <c r="V25" i="23"/>
  <c r="W25" i="23"/>
  <c r="V26" i="23"/>
  <c r="W26" i="23"/>
  <c r="V27" i="23"/>
  <c r="W27" i="23"/>
  <c r="V28" i="23"/>
  <c r="W28" i="23"/>
  <c r="V29" i="23"/>
  <c r="W29" i="23"/>
  <c r="V35" i="23"/>
  <c r="W35" i="23"/>
  <c r="V36" i="23"/>
  <c r="W36" i="23"/>
  <c r="Z25" i="27" l="1"/>
  <c r="Y6" i="27"/>
  <c r="Y23" i="27"/>
  <c r="Y25" i="27" l="1"/>
  <c r="V40" i="27" l="1"/>
  <c r="W40" i="27"/>
  <c r="X40" i="27"/>
  <c r="U40" i="27"/>
  <c r="W27" i="27"/>
  <c r="X27" i="27"/>
  <c r="W19" i="27"/>
  <c r="X19" i="27"/>
  <c r="X11" i="27"/>
  <c r="W11" i="27"/>
  <c r="V11" i="27"/>
  <c r="U11" i="27"/>
  <c r="W7" i="27"/>
  <c r="X7" i="27"/>
  <c r="W6" i="27" l="1"/>
  <c r="X6" i="27"/>
  <c r="V34" i="23"/>
  <c r="V21" i="23"/>
  <c r="M52" i="49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W14" i="23" l="1"/>
  <c r="W30" i="23"/>
  <c r="W34" i="23"/>
  <c r="P53" i="49"/>
  <c r="L32" i="49"/>
  <c r="W23" i="27"/>
  <c r="M53" i="49"/>
  <c r="Q53" i="49"/>
  <c r="U53" i="49"/>
  <c r="M32" i="49"/>
  <c r="Y34" i="49"/>
  <c r="H46" i="49"/>
  <c r="H49" i="49"/>
  <c r="L50" i="49"/>
  <c r="Q52" i="49"/>
  <c r="W21" i="23"/>
  <c r="X23" i="27"/>
  <c r="T53" i="49"/>
  <c r="T46" i="49"/>
  <c r="H50" i="49"/>
  <c r="V14" i="23"/>
  <c r="V30" i="23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X25" i="27"/>
  <c r="W25" i="27"/>
  <c r="W32" i="23"/>
  <c r="V32" i="23"/>
  <c r="U8" i="23"/>
  <c r="U9" i="23"/>
  <c r="U10" i="23"/>
  <c r="U11" i="23"/>
  <c r="U12" i="23"/>
  <c r="U13" i="23"/>
  <c r="U18" i="23"/>
  <c r="U19" i="23"/>
  <c r="U20" i="23"/>
  <c r="U25" i="23"/>
  <c r="U26" i="23"/>
  <c r="U27" i="23"/>
  <c r="U28" i="23"/>
  <c r="U29" i="23"/>
  <c r="U35" i="23"/>
  <c r="U36" i="23"/>
  <c r="V27" i="27" l="1"/>
  <c r="V19" i="27"/>
  <c r="V7" i="27"/>
  <c r="U30" i="23" l="1"/>
  <c r="U21" i="23"/>
  <c r="U34" i="23"/>
  <c r="U14" i="23"/>
  <c r="V6" i="27"/>
  <c r="V23" i="27" s="1"/>
  <c r="V25" i="27" s="1"/>
  <c r="S18" i="23"/>
  <c r="S19" i="23"/>
  <c r="S20" i="23"/>
  <c r="S22" i="23"/>
  <c r="S23" i="23"/>
  <c r="S24" i="23"/>
  <c r="S25" i="23"/>
  <c r="S26" i="23"/>
  <c r="S27" i="23"/>
  <c r="S28" i="23"/>
  <c r="S29" i="23"/>
  <c r="S35" i="23"/>
  <c r="S36" i="23"/>
  <c r="S9" i="23"/>
  <c r="S10" i="23"/>
  <c r="S11" i="23"/>
  <c r="S12" i="23"/>
  <c r="S13" i="23"/>
  <c r="S8" i="23"/>
  <c r="U32" i="23" l="1"/>
  <c r="T8" i="23" l="1"/>
  <c r="T9" i="23"/>
  <c r="AA9" i="23" s="1"/>
  <c r="T10" i="23"/>
  <c r="AA10" i="23" s="1"/>
  <c r="T11" i="23"/>
  <c r="AA11" i="23" s="1"/>
  <c r="T12" i="23"/>
  <c r="Z12" i="23" s="1"/>
  <c r="T13" i="23"/>
  <c r="T18" i="23"/>
  <c r="AA18" i="23" s="1"/>
  <c r="T19" i="23"/>
  <c r="AA19" i="23" s="1"/>
  <c r="T20" i="23"/>
  <c r="AA20" i="23" s="1"/>
  <c r="T25" i="23"/>
  <c r="AA25" i="23" s="1"/>
  <c r="T26" i="23"/>
  <c r="AA26" i="23" s="1"/>
  <c r="T27" i="23"/>
  <c r="AA27" i="23" s="1"/>
  <c r="T28" i="23"/>
  <c r="AA28" i="23" s="1"/>
  <c r="T29" i="23"/>
  <c r="AA29" i="23" s="1"/>
  <c r="T35" i="23"/>
  <c r="AA35" i="23" s="1"/>
  <c r="T36" i="23"/>
  <c r="AA36" i="23" s="1"/>
  <c r="Z8" i="23" l="1"/>
  <c r="AA8" i="23"/>
  <c r="Z13" i="23"/>
  <c r="AA13" i="23"/>
  <c r="Z28" i="23"/>
  <c r="Z29" i="23"/>
  <c r="Z27" i="23"/>
  <c r="Z19" i="23"/>
  <c r="Z11" i="23"/>
  <c r="Z25" i="23"/>
  <c r="Z9" i="23"/>
  <c r="Z20" i="23"/>
  <c r="Z36" i="23"/>
  <c r="Z35" i="23"/>
  <c r="Z26" i="23"/>
  <c r="Z18" i="23"/>
  <c r="Z10" i="23"/>
  <c r="U7" i="27" l="1"/>
  <c r="U19" i="27"/>
  <c r="U27" i="27"/>
  <c r="T34" i="23" l="1"/>
  <c r="T21" i="23"/>
  <c r="AA21" i="23" s="1"/>
  <c r="T30" i="23"/>
  <c r="T14" i="23"/>
  <c r="U6" i="27"/>
  <c r="U23" i="27" s="1"/>
  <c r="Z34" i="23" l="1"/>
  <c r="AA34" i="23"/>
  <c r="Z14" i="23"/>
  <c r="AA14" i="23"/>
  <c r="Z30" i="23"/>
  <c r="AA30" i="23"/>
  <c r="Z21" i="23"/>
  <c r="T32" i="23"/>
  <c r="AA32" i="23" s="1"/>
  <c r="U25" i="27"/>
  <c r="Z32" i="23" l="1"/>
  <c r="T11" i="27" l="1"/>
  <c r="T7" i="27" l="1"/>
  <c r="T19" i="27"/>
  <c r="T27" i="27"/>
  <c r="S30" i="23" l="1"/>
  <c r="S34" i="23"/>
  <c r="S21" i="23"/>
  <c r="S14" i="23"/>
  <c r="T6" i="27"/>
  <c r="T23" i="27" l="1"/>
  <c r="S32" i="23"/>
  <c r="T25" i="27" l="1"/>
  <c r="Q7" i="27" l="1"/>
  <c r="R7" i="27"/>
  <c r="S7" i="27"/>
  <c r="S11" i="27"/>
  <c r="R11" i="27"/>
  <c r="Q11" i="27"/>
  <c r="Q19" i="27"/>
  <c r="R19" i="27"/>
  <c r="S19" i="27"/>
  <c r="Q27" i="27"/>
  <c r="R27" i="27"/>
  <c r="S27" i="27"/>
  <c r="Q6" i="27" l="1"/>
  <c r="R6" i="27"/>
  <c r="S6" i="27"/>
  <c r="S23" i="27" s="1"/>
  <c r="R23" i="27"/>
  <c r="Q23" i="27"/>
  <c r="Q30" i="23"/>
  <c r="Q21" i="23"/>
  <c r="R21" i="23"/>
  <c r="P14" i="23"/>
  <c r="P8" i="23"/>
  <c r="Q8" i="23"/>
  <c r="R8" i="23"/>
  <c r="P9" i="23"/>
  <c r="Q9" i="23"/>
  <c r="R9" i="23"/>
  <c r="P10" i="23"/>
  <c r="Q10" i="23"/>
  <c r="R10" i="23"/>
  <c r="P11" i="23"/>
  <c r="Q11" i="23"/>
  <c r="R11" i="23"/>
  <c r="P12" i="23"/>
  <c r="Q12" i="23"/>
  <c r="R12" i="23"/>
  <c r="P13" i="23"/>
  <c r="Q13" i="23"/>
  <c r="R13" i="23"/>
  <c r="Q14" i="23"/>
  <c r="R14" i="23"/>
  <c r="P18" i="23"/>
  <c r="Q18" i="23"/>
  <c r="R18" i="23"/>
  <c r="P19" i="23"/>
  <c r="Q19" i="23"/>
  <c r="R19" i="23"/>
  <c r="P20" i="23"/>
  <c r="Q20" i="23"/>
  <c r="R20" i="23"/>
  <c r="P21" i="23"/>
  <c r="P25" i="23"/>
  <c r="Q25" i="23"/>
  <c r="R25" i="23"/>
  <c r="P26" i="23"/>
  <c r="Q26" i="23"/>
  <c r="R26" i="23"/>
  <c r="P27" i="23"/>
  <c r="Q27" i="23"/>
  <c r="R27" i="23"/>
  <c r="P28" i="23"/>
  <c r="Q28" i="23"/>
  <c r="R28" i="23"/>
  <c r="P29" i="23"/>
  <c r="Q29" i="23"/>
  <c r="R29" i="23"/>
  <c r="P30" i="23"/>
  <c r="P34" i="23"/>
  <c r="Q34" i="23"/>
  <c r="R34" i="23"/>
  <c r="P35" i="23"/>
  <c r="Q35" i="23"/>
  <c r="R35" i="23"/>
  <c r="P36" i="23"/>
  <c r="Q36" i="23"/>
  <c r="R36" i="23"/>
  <c r="P32" i="23" l="1"/>
  <c r="Q32" i="23"/>
  <c r="R32" i="23"/>
  <c r="Q25" i="27"/>
  <c r="S25" i="27"/>
  <c r="R25" i="27"/>
  <c r="R30" i="23"/>
  <c r="O8" i="23" l="1"/>
  <c r="O9" i="23"/>
  <c r="O10" i="23"/>
  <c r="O11" i="23"/>
  <c r="O12" i="23"/>
  <c r="O13" i="23"/>
  <c r="O18" i="23"/>
  <c r="O19" i="23"/>
  <c r="O20" i="23"/>
  <c r="O25" i="23"/>
  <c r="O26" i="23"/>
  <c r="O27" i="23"/>
  <c r="O28" i="23"/>
  <c r="O29" i="23"/>
  <c r="O35" i="23"/>
  <c r="O36" i="23"/>
  <c r="O34" i="23"/>
  <c r="O14" i="23"/>
  <c r="O21" i="23"/>
  <c r="P11" i="27"/>
  <c r="P7" i="27"/>
  <c r="P19" i="27"/>
  <c r="P27" i="27"/>
  <c r="P6" i="27" l="1"/>
  <c r="O30" i="23"/>
  <c r="O32" i="23"/>
  <c r="P23" i="27" l="1"/>
  <c r="P25" i="27"/>
  <c r="O27" i="27" l="1"/>
  <c r="O19" i="27"/>
  <c r="O11" i="27"/>
  <c r="O7" i="27"/>
  <c r="O6" i="27" s="1"/>
  <c r="N8" i="23"/>
  <c r="N9" i="23"/>
  <c r="N10" i="23"/>
  <c r="N11" i="23"/>
  <c r="N12" i="23"/>
  <c r="N13" i="23"/>
  <c r="N18" i="23"/>
  <c r="N19" i="23"/>
  <c r="N20" i="23"/>
  <c r="N25" i="23"/>
  <c r="N26" i="23"/>
  <c r="N27" i="23"/>
  <c r="N28" i="23"/>
  <c r="N29" i="23"/>
  <c r="N35" i="23"/>
  <c r="N36" i="23"/>
  <c r="O23" i="27" l="1"/>
  <c r="O25" i="27" s="1"/>
  <c r="N34" i="23" l="1"/>
  <c r="N21" i="23"/>
  <c r="N32" i="23" l="1"/>
  <c r="N30" i="23"/>
  <c r="N14" i="23"/>
  <c r="N7" i="27" l="1"/>
  <c r="N11" i="27"/>
  <c r="M8" i="23"/>
  <c r="M9" i="23"/>
  <c r="M10" i="23"/>
  <c r="M11" i="23"/>
  <c r="M12" i="23"/>
  <c r="M13" i="23"/>
  <c r="M18" i="23"/>
  <c r="M19" i="23"/>
  <c r="M20" i="23"/>
  <c r="M25" i="23"/>
  <c r="M26" i="23"/>
  <c r="M27" i="23"/>
  <c r="M28" i="23"/>
  <c r="M29" i="23"/>
  <c r="M35" i="23"/>
  <c r="M36" i="23"/>
  <c r="M34" i="23"/>
  <c r="M21" i="23"/>
  <c r="M14" i="23"/>
  <c r="N19" i="27"/>
  <c r="N27" i="27"/>
  <c r="M32" i="23" l="1"/>
  <c r="M30" i="23"/>
  <c r="N6" i="27"/>
  <c r="N23" i="27" l="1"/>
  <c r="L8" i="23"/>
  <c r="L9" i="23"/>
  <c r="L10" i="23"/>
  <c r="L11" i="23"/>
  <c r="L12" i="23"/>
  <c r="L13" i="23"/>
  <c r="L18" i="23"/>
  <c r="L19" i="23"/>
  <c r="L20" i="23"/>
  <c r="L25" i="23"/>
  <c r="L26" i="23"/>
  <c r="L27" i="23"/>
  <c r="L28" i="23"/>
  <c r="L29" i="23"/>
  <c r="L35" i="23"/>
  <c r="L36" i="23"/>
  <c r="N25" i="27" l="1"/>
  <c r="M27" i="27"/>
  <c r="M19" i="27" l="1"/>
  <c r="M11" i="27"/>
  <c r="M7" i="27"/>
  <c r="M6" i="27" s="1"/>
  <c r="M23" i="27" l="1"/>
  <c r="M25" i="27" s="1"/>
  <c r="L34" i="23"/>
  <c r="L21" i="23"/>
  <c r="L32" i="23" l="1"/>
  <c r="L14" i="23"/>
  <c r="L30" i="23"/>
  <c r="L11" i="27" l="1"/>
  <c r="L7" i="27" l="1"/>
  <c r="L19" i="27"/>
  <c r="K8" i="23"/>
  <c r="K9" i="23"/>
  <c r="K10" i="23"/>
  <c r="K11" i="23"/>
  <c r="K12" i="23"/>
  <c r="K13" i="23"/>
  <c r="K14" i="23"/>
  <c r="K18" i="23"/>
  <c r="K19" i="23"/>
  <c r="K20" i="23"/>
  <c r="K21" i="23"/>
  <c r="K25" i="23"/>
  <c r="K26" i="23"/>
  <c r="K27" i="23"/>
  <c r="K28" i="23"/>
  <c r="K29" i="23"/>
  <c r="K30" i="23"/>
  <c r="K32" i="23"/>
  <c r="K34" i="23"/>
  <c r="K35" i="23"/>
  <c r="K36" i="23"/>
  <c r="L6" i="27" l="1"/>
  <c r="J8" i="23" l="1"/>
  <c r="J9" i="23"/>
  <c r="J10" i="23"/>
  <c r="J11" i="23"/>
  <c r="J12" i="23"/>
  <c r="J13" i="23"/>
  <c r="J18" i="23"/>
  <c r="J19" i="23"/>
  <c r="J20" i="23"/>
  <c r="J25" i="23"/>
  <c r="J26" i="23"/>
  <c r="J27" i="23"/>
  <c r="J28" i="23"/>
  <c r="J29" i="23"/>
  <c r="J35" i="23"/>
  <c r="J36" i="23"/>
  <c r="K19" i="27" l="1"/>
  <c r="K11" i="27"/>
  <c r="K7" i="27"/>
  <c r="J34" i="23"/>
  <c r="J30" i="23" l="1"/>
  <c r="K6" i="27"/>
  <c r="J21" i="23"/>
  <c r="J14" i="23" l="1"/>
  <c r="J32" i="23"/>
  <c r="I8" i="23" l="1"/>
  <c r="I9" i="23"/>
  <c r="I10" i="23"/>
  <c r="I11" i="23"/>
  <c r="I12" i="23"/>
  <c r="I13" i="23"/>
  <c r="I18" i="23"/>
  <c r="I19" i="23"/>
  <c r="I20" i="23"/>
  <c r="I25" i="23"/>
  <c r="I26" i="23"/>
  <c r="I27" i="23"/>
  <c r="I28" i="23"/>
  <c r="I29" i="23"/>
  <c r="I35" i="23"/>
  <c r="I36" i="23"/>
  <c r="J19" i="27" l="1"/>
  <c r="J11" i="27" l="1"/>
  <c r="J7" i="27"/>
  <c r="I14" i="23" l="1"/>
  <c r="J6" i="27"/>
  <c r="I21" i="23"/>
  <c r="I34" i="23"/>
  <c r="I30" i="23" l="1"/>
  <c r="I32" i="23"/>
  <c r="I11" i="27" l="1"/>
  <c r="I19" i="27" l="1"/>
  <c r="I7" i="27"/>
  <c r="I6" i="27" l="1"/>
  <c r="H18" i="23" l="1"/>
  <c r="H19" i="23"/>
  <c r="H20" i="23"/>
  <c r="H21" i="23"/>
  <c r="H25" i="23"/>
  <c r="H26" i="23"/>
  <c r="H27" i="23"/>
  <c r="H28" i="23"/>
  <c r="H29" i="23"/>
  <c r="H30" i="23"/>
  <c r="H34" i="23"/>
  <c r="H35" i="23"/>
  <c r="H36" i="23"/>
  <c r="H8" i="23"/>
  <c r="H9" i="23"/>
  <c r="H10" i="23"/>
  <c r="H11" i="23"/>
  <c r="H12" i="23"/>
  <c r="H13" i="23"/>
  <c r="H14" i="23"/>
  <c r="H32" i="23" l="1"/>
  <c r="H11" i="27"/>
  <c r="H7" i="27"/>
  <c r="H6" i="27" l="1"/>
  <c r="H19" i="27"/>
  <c r="G19" i="27"/>
  <c r="G36" i="23" l="1"/>
  <c r="G35" i="23"/>
  <c r="G29" i="23"/>
  <c r="G28" i="23"/>
  <c r="G27" i="23"/>
  <c r="G26" i="23"/>
  <c r="G25" i="23"/>
  <c r="G20" i="23"/>
  <c r="G19" i="23"/>
  <c r="G18" i="23"/>
  <c r="G9" i="23"/>
  <c r="G10" i="23"/>
  <c r="G11" i="23"/>
  <c r="G12" i="23"/>
  <c r="G13" i="23"/>
  <c r="G8" i="23"/>
  <c r="G34" i="23" l="1"/>
  <c r="G30" i="23"/>
  <c r="G21" i="23"/>
  <c r="G14" i="23"/>
  <c r="G32" i="23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<sst xmlns="http://schemas.openxmlformats.org/spreadsheetml/2006/main" count="685" uniqueCount="395">
  <si>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</si>
  <si>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</si>
  <si>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</si>
  <si>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</si>
  <si>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</si>
  <si>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</si>
  <si>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</si>
  <si>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</si>
  <si>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</si>
  <si>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</si>
  <si>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</si>
  <si>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</si>
  <si>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</si>
  <si>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</si>
  <si>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</si>
  <si>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</si>
  <si>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</si>
  <si>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</si>
  <si>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</si>
  <si>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</si>
  <si>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</si>
  <si>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</si>
  <si>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</si>
  <si>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</si>
  <si>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</si>
  <si>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</si>
  <si>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</si>
  <si>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</si>
  <si>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</si>
  <si>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</si>
  <si>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</si>
  <si>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</si>
  <si>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</si>
  <si>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</si>
  <si>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</si>
  <si>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</si>
  <si>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</si>
  <si>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</si>
  <si>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</si>
  <si>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</si>
  <si>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</si>
  <si>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</si>
  <si>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</si>
  <si>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</si>
  <si>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</si>
  <si>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</si>
  <si>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</si>
  <si>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</si>
  <si>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</si>
  <si>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</si>
  <si>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</si>
  <si>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</si>
  <si>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</si>
  <si>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</si>
  <si>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</si>
  <si>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</si>
  <si>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</si>
  <si>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</si>
  <si>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</si>
  <si>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</si>
  <si>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</si>
  <si>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</si>
  <si>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</si>
  <si>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</si>
  <si>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</si>
  <si>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</si>
  <si>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</si>
  <si>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</si>
  <si>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</si>
  <si>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</si>
  <si>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</si>
  <si>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</si>
  <si>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</si>
  <si>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</si>
  <si>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</si>
  <si>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</si>
  <si>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</si>
  <si>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</si>
  <si>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</si>
  <si>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</si>
  <si>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</si>
  <si>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</si>
  <si>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</si>
  <si>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</si>
  <si>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</si>
  <si>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</si>
  <si>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</si>
  <si>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</si>
  <si>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</si>
  <si>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</si>
  <si>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</si>
  <si>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</si>
  <si>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</si>
  <si>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</si>
  <si>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</si>
  <si>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</si>
  <si>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</si>
  <si>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</si>
  <si>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</si>
  <si>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</si>
  <si>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</si>
  <si>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</si>
  <si>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</si>
  <si>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</si>
  <si>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</si>
  <si>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</si>
  <si>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</si>
  <si>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</si>
  <si>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</si>
  <si>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</si>
  <si>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</si>
  <si>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</si>
  <si>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</si>
  <si>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</si>
  <si>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</si>
  <si>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</si>
  <si>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</si>
  <si>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</si>
  <si>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</si>
  <si>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</si>
  <si>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</si>
  <si>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</si>
  <si>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</si>
  <si>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</si>
  <si>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</si>
  <si>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</si>
  <si>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</si>
  <si>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</si>
  <si>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</si>
  <si>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</si>
  <si>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</si>
  <si>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</si>
  <si>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</si>
  <si>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</si>
  <si>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</si>
  <si>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</si>
  <si>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</si>
  <si>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</si>
  <si>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</si>
  <si>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</si>
  <si>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</si>
  <si>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</si>
  <si>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</si>
  <si>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</si>
  <si>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</si>
  <si>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</si>
  <si>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</si>
  <si>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</si>
  <si>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</si>
  <si>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</si>
  <si>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</si>
  <si>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</si>
  <si>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</si>
  <si>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</si>
  <si>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</si>
  <si>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</si>
  <si>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</si>
  <si>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</si>
  <si>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</si>
  <si>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</si>
  <si>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</si>
  <si>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</si>
  <si>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</si>
  <si>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</si>
  <si>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</si>
  <si>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</si>
  <si>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</si>
  <si>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</si>
  <si>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</si>
  <si>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</si>
  <si>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</si>
  <si>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</si>
  <si>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</si>
  <si>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</si>
  <si>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</si>
  <si>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</si>
  <si>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</si>
  <si>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</si>
  <si>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</si>
  <si>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</si>
  <si>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</si>
  <si>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</si>
  <si>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</si>
  <si>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</si>
  <si>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</si>
  <si>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</si>
  <si>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</si>
  <si>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</si>
  <si>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</si>
  <si>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</si>
  <si>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</si>
  <si>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</si>
  <si>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</si>
  <si>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</si>
  <si>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</si>
  <si>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</si>
  <si>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</si>
  <si>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</si>
  <si>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</si>
  <si>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</si>
  <si>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</si>
  <si>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</si>
  <si>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</si>
  <si>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</si>
  <si>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</si>
  <si>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</si>
  <si>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</si>
  <si>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</si>
  <si>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</si>
  <si>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</si>
  <si>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</si>
  <si>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</si>
  <si>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</si>
  <si>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</si>
  <si>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</si>
  <si>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</si>
  <si>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</si>
  <si>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</si>
  <si>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</si>
  <si>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</si>
  <si>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</si>
  <si>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</si>
  <si>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</si>
  <si>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</si>
  <si>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</si>
  <si>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</si>
  <si>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</si>
  <si>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</si>
  <si>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</si>
  <si>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</si>
  <si>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</si>
  <si>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</si>
  <si>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</si>
  <si>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</si>
  <si>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</si>
  <si>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</si>
  <si>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</si>
  <si>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</si>
  <si>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</si>
  <si>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</si>
  <si>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</si>
  <si>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</si>
  <si>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</si>
  <si>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</si>
  <si>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</si>
  <si>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</si>
  <si>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</si>
  <si>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</si>
  <si>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</si>
  <si>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</si>
  <si>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</si>
  <si>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</si>
  <si>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</si>
  <si>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</si>
  <si>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</si>
  <si>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</si>
  <si>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</si>
  <si>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</si>
  <si>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</si>
  <si>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</si>
  <si>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</si>
  <si>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</si>
  <si>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</si>
  <si>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</si>
  <si>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</si>
  <si>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</si>
  <si>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</si>
  <si>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</si>
  <si>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</si>
  <si>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</si>
  <si>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</si>
  <si>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</si>
  <si>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</si>
  <si>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</si>
  <si>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</si>
  <si>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</si>
  <si>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</si>
  <si>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</si>
  <si>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</si>
  <si>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</si>
  <si>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</si>
  <si>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</si>
  <si>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</si>
  <si>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</si>
  <si>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</si>
  <si>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</si>
  <si>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</si>
  <si>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</si>
  <si>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</si>
  <si>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</si>
  <si>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</si>
  <si>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</si>
  <si>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</si>
  <si>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</si>
  <si>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</si>
  <si>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</si>
  <si>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</si>
  <si>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</si>
  <si>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</si>
  <si>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</si>
  <si>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</si>
  <si>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</si>
  <si>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</si>
  <si>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</si>
  <si>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</si>
  <si>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</si>
  <si>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</si>
  <si>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</si>
  <si>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</si>
  <si>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</si>
  <si>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</si>
  <si>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</si>
  <si>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</si>
  <si>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</si>
  <si>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</si>
  <si>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</si>
  <si>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</si>
  <si>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</si>
  <si>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</si>
  <si>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</si>
  <si>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</si>
  <si>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</si>
  <si>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</si>
  <si>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</si>
  <si>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</si>
  <si>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</si>
  <si>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</si>
  <si>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Total B+V+S Sept 2017</t>
  </si>
  <si>
    <t>Bancos Dic 2017</t>
  </si>
  <si>
    <t>Total B+V+S Dic 2017</t>
  </si>
  <si>
    <t>Total Bco Sept 2017</t>
  </si>
  <si>
    <t>Total Bco Dic 2017</t>
  </si>
  <si>
    <t>Total B+V+S Mar 2018</t>
  </si>
  <si>
    <t>Bancos Mar 2018</t>
  </si>
  <si>
    <t>Total Bco Mar 2018</t>
  </si>
  <si>
    <t>Bancos Jun 2018</t>
  </si>
  <si>
    <t>Total B+V+S Jun 2018</t>
  </si>
  <si>
    <t>Total Bco Jun 2018</t>
  </si>
  <si>
    <t>Bancos Sept 2018</t>
  </si>
  <si>
    <t>Total B+V+S Sept 2018</t>
  </si>
  <si>
    <t>Total Bco Sept 2018</t>
  </si>
  <si>
    <t>Bancos Dic 2018</t>
  </si>
  <si>
    <t>Total B+V+S Dic 2018</t>
  </si>
  <si>
    <t>Total Bco Dic 2018</t>
  </si>
  <si>
    <t>Total B+V+S marz 2019</t>
  </si>
  <si>
    <t>Bancos Marz 2019</t>
  </si>
  <si>
    <t>Al 31 de Marzo 2019</t>
  </si>
  <si>
    <t>Total Bco Marz 2019</t>
  </si>
  <si>
    <t>Bancos Jun 2019</t>
  </si>
  <si>
    <t>Total B+V+S Jun 2019</t>
  </si>
  <si>
    <t>Al 30 de Junio 2019</t>
  </si>
  <si>
    <t>Total Bco Jun 2019</t>
  </si>
  <si>
    <t>Total B+V+S Sept 2019</t>
  </si>
  <si>
    <t>Total Bco Sept. 2019</t>
  </si>
  <si>
    <t>Bancos Sept 2019</t>
  </si>
  <si>
    <t>Al 30 de Septiembre 2019</t>
  </si>
  <si>
    <t>Total Bco dic.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</si>
  <si>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</si>
  <si>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</si>
  <si>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</si>
  <si>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</si>
  <si>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</si>
  <si>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</si>
  <si>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</si>
  <si>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</si>
  <si>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Total Bco Marz 2020</t>
  </si>
  <si>
    <t>Total Bco Jun 2020</t>
  </si>
  <si>
    <t>Total Bco Sept. 2020</t>
  </si>
  <si>
    <t>Bancos Dic 2020</t>
  </si>
  <si>
    <t>Total B+V+S Dic 2020</t>
  </si>
  <si>
    <t>Total Bco Dic. 2020</t>
  </si>
  <si>
    <t>Total B+V+S mar 2021</t>
  </si>
  <si>
    <t>Bancos marz 2021</t>
  </si>
  <si>
    <t>Total Bco Marz 2021</t>
  </si>
  <si>
    <t>Junio 2020/ Junio 2021</t>
  </si>
  <si>
    <t>Bancos Jun 2021</t>
  </si>
  <si>
    <t>Total Bco Jun 2021</t>
  </si>
  <si>
    <t>Total B+V+S  Jun 2021</t>
  </si>
  <si>
    <t>Bancos Sept 2021</t>
  </si>
  <si>
    <t>Bancos Dic 2021</t>
  </si>
  <si>
    <t>Total Bco Sept. 2021</t>
  </si>
  <si>
    <t>Total Bco Dic. 2021</t>
  </si>
  <si>
    <t>Total B+V+S  Sept 2021</t>
  </si>
  <si>
    <t>Total B+V+S  Dic 2021</t>
  </si>
  <si>
    <t>Total B+V+S mar 2022</t>
  </si>
  <si>
    <t>Total Bco Marz 2022</t>
  </si>
  <si>
    <t>Total Bco Jun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</si>
  <si>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</si>
  <si>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</si>
  <si>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</si>
  <si>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</si>
  <si>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Ingreso por Arrendamiento Financiero</t>
  </si>
  <si>
    <t>Junio 2021/ Junio 2022</t>
  </si>
  <si>
    <t>Junio 2021 /Junio 2022</t>
  </si>
  <si>
    <t>Total B+V+S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</si>
</sst>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30" fillId="0" borderId="74" xfId="1" applyNumberFormat="1" applyFont="1" applyBorder="1" applyAlignment="1">
      <alignment horizontal="center"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7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7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4" fillId="27" borderId="69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0" fontId="2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5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L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Z10" sqref="Z1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0" width="11.42578125" style="1" hidden="1" customWidth="1"/>
    <col min="21" max="26" width="11.42578125" style="1" customWidth="1"/>
    <col min="27" max="16384" width="11.42578125" style="1"/>
  </cols>
  <sheetData>
    <row r="1" spans="2:26" ht="18.75" x14ac:dyDescent="0.25">
      <c r="B1" s="362" t="s">
        <v>132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46"/>
    </row>
    <row r="2" spans="2:26" ht="21" customHeight="1" x14ac:dyDescent="0.25">
      <c r="B2" s="362" t="s">
        <v>279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46"/>
    </row>
    <row r="3" spans="2:26" x14ac:dyDescent="0.25">
      <c r="B3" s="363" t="s">
        <v>393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42"/>
    </row>
    <row r="4" spans="2:26" ht="39.75" customHeight="1" x14ac:dyDescent="0.25">
      <c r="B4" s="2"/>
      <c r="C4" s="260" t="s">
        <v>0</v>
      </c>
      <c r="D4" s="261" t="s">
        <v>315</v>
      </c>
      <c r="E4" s="261" t="s">
        <v>316</v>
      </c>
      <c r="F4" s="261" t="s">
        <v>317</v>
      </c>
      <c r="G4" s="261" t="s">
        <v>330</v>
      </c>
      <c r="H4" s="261" t="s">
        <v>331</v>
      </c>
      <c r="I4" s="261" t="s">
        <v>334</v>
      </c>
      <c r="J4" s="261" t="s">
        <v>337</v>
      </c>
      <c r="K4" s="261" t="s">
        <v>340</v>
      </c>
      <c r="L4" s="261" t="s">
        <v>343</v>
      </c>
      <c r="M4" s="261" t="s">
        <v>347</v>
      </c>
      <c r="N4" s="261" t="s">
        <v>351</v>
      </c>
      <c r="O4" s="261" t="s">
        <v>353</v>
      </c>
      <c r="P4" s="261" t="s">
        <v>356</v>
      </c>
      <c r="Q4" s="261" t="s">
        <v>365</v>
      </c>
      <c r="R4" s="261" t="s">
        <v>366</v>
      </c>
      <c r="S4" s="261" t="s">
        <v>367</v>
      </c>
      <c r="T4" s="261" t="s">
        <v>370</v>
      </c>
      <c r="U4" s="261" t="s">
        <v>373</v>
      </c>
      <c r="V4" s="261" t="s">
        <v>376</v>
      </c>
      <c r="W4" s="261" t="s">
        <v>380</v>
      </c>
      <c r="X4" s="261" t="s">
        <v>381</v>
      </c>
      <c r="Y4" s="261" t="s">
        <v>385</v>
      </c>
      <c r="Z4" s="261" t="s">
        <v>386</v>
      </c>
    </row>
    <row r="5" spans="2:26" x14ac:dyDescent="0.25">
      <c r="B5" s="3"/>
      <c r="C5" s="259"/>
      <c r="D5" s="262"/>
      <c r="E5" s="262"/>
      <c r="F5" s="262"/>
      <c r="G5" s="262"/>
      <c r="H5" s="262"/>
      <c r="I5" s="262"/>
      <c r="J5" s="262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</row>
    <row r="6" spans="2:26" x14ac:dyDescent="0.25">
      <c r="B6" s="5"/>
      <c r="C6" s="259" t="s">
        <v>322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f>+H7+H11</f>
        <v>5279.8554271140001</v>
      </c>
      <c r="I6" s="266">
        <f>+I7+I11</f>
        <v>1354.1044405359999</v>
      </c>
      <c r="J6" s="266">
        <f>+J7+J11</f>
        <v>2774.6047940550002</v>
      </c>
      <c r="K6" s="266">
        <f>+K7+K11</f>
        <v>4236.8369761780004</v>
      </c>
      <c r="L6" s="266">
        <f>+L7+L11</f>
        <v>5731.1317778510011</v>
      </c>
      <c r="M6" s="269">
        <f>+M7+M11+M12</f>
        <v>1490.884292787</v>
      </c>
      <c r="N6" s="269">
        <f>+N7+N11+N12</f>
        <v>3047.3406197449999</v>
      </c>
      <c r="O6" s="269">
        <f>+O7+O11+O12</f>
        <v>4550.2773881979992</v>
      </c>
      <c r="P6" s="269">
        <f>+P7+P11+P12</f>
        <v>6031.1861109840011</v>
      </c>
      <c r="Q6" s="269">
        <f t="shared" ref="Q6:S6" si="0">+Q7+Q11+Q12</f>
        <v>1410.8459257700001</v>
      </c>
      <c r="R6" s="269">
        <f t="shared" si="0"/>
        <v>2761.4529065399997</v>
      </c>
      <c r="S6" s="269">
        <f t="shared" si="0"/>
        <v>4077.3003498599996</v>
      </c>
      <c r="T6" s="269">
        <f t="shared" ref="T6:X6" si="1">+T7+T11+T12</f>
        <v>5347.4967910400001</v>
      </c>
      <c r="U6" s="269">
        <f t="shared" si="1"/>
        <v>1222.1940367619998</v>
      </c>
      <c r="V6" s="269">
        <f t="shared" si="1"/>
        <v>2449.3022538069995</v>
      </c>
      <c r="W6" s="269">
        <f t="shared" si="1"/>
        <v>3695.4063519719994</v>
      </c>
      <c r="X6" s="269">
        <f t="shared" si="1"/>
        <v>4954.0308429309998</v>
      </c>
      <c r="Y6" s="269">
        <f t="shared" ref="Y6:Z6" si="2">+Y7+Y11+Y12</f>
        <v>1231.851553359</v>
      </c>
      <c r="Z6" s="269">
        <f t="shared" si="2"/>
        <v>2567.7406739109997</v>
      </c>
    </row>
    <row r="7" spans="2:26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f t="shared" ref="H7:M7" si="3">SUM(H8:H10)</f>
        <v>5243.4454271140003</v>
      </c>
      <c r="I7" s="266">
        <f t="shared" si="3"/>
        <v>1346.2844405359999</v>
      </c>
      <c r="J7" s="266">
        <f t="shared" si="3"/>
        <v>2758.7547940550003</v>
      </c>
      <c r="K7" s="266">
        <f t="shared" si="3"/>
        <v>4214.2469761780003</v>
      </c>
      <c r="L7" s="266">
        <f t="shared" si="3"/>
        <v>5699.9117778510008</v>
      </c>
      <c r="M7" s="266">
        <f t="shared" si="3"/>
        <v>1482.904292787</v>
      </c>
      <c r="N7" s="266">
        <f>SUM(N8:N10)</f>
        <v>3030.780619745</v>
      </c>
      <c r="O7" s="266">
        <f>SUM(O8:O10)</f>
        <v>4525.9573881979995</v>
      </c>
      <c r="P7" s="266">
        <f>SUM(P8:P10)</f>
        <v>5999.056110984001</v>
      </c>
      <c r="Q7" s="266">
        <f t="shared" ref="Q7:S7" si="4">SUM(Q8:Q10)</f>
        <v>1404.1459257700001</v>
      </c>
      <c r="R7" s="266">
        <f t="shared" si="4"/>
        <v>2749.2729065399999</v>
      </c>
      <c r="S7" s="266">
        <f t="shared" si="4"/>
        <v>4060.4003498599996</v>
      </c>
      <c r="T7" s="266">
        <f t="shared" ref="T7:X7" si="5">SUM(T8:T10)</f>
        <v>5328.4567910400001</v>
      </c>
      <c r="U7" s="266">
        <f t="shared" si="5"/>
        <v>1217.3240367619999</v>
      </c>
      <c r="V7" s="266">
        <f t="shared" si="5"/>
        <v>2439.9922538069995</v>
      </c>
      <c r="W7" s="266">
        <f t="shared" si="5"/>
        <v>3680.4163519719996</v>
      </c>
      <c r="X7" s="266">
        <f t="shared" si="5"/>
        <v>4934.0008429310001</v>
      </c>
      <c r="Y7" s="266">
        <f t="shared" ref="Y7:Z7" si="6">SUM(Y8:Y10)</f>
        <v>1226.9715533589999</v>
      </c>
      <c r="Z7" s="266">
        <f t="shared" si="6"/>
        <v>2557.6206739109998</v>
      </c>
    </row>
    <row r="8" spans="2:26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</row>
    <row r="9" spans="2:26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</row>
    <row r="10" spans="2:26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</row>
    <row r="11" spans="2:26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f>28.24+8.17</f>
        <v>36.409999999999997</v>
      </c>
      <c r="I11" s="266">
        <f>6.73+1.09</f>
        <v>7.82</v>
      </c>
      <c r="J11" s="266">
        <f>13.32+2.53</f>
        <v>15.85</v>
      </c>
      <c r="K11" s="266">
        <f>19.3+3.29</f>
        <v>22.59</v>
      </c>
      <c r="L11" s="266">
        <f>27.32+3.9</f>
        <v>31.22</v>
      </c>
      <c r="M11" s="269">
        <f>6.91+1.07</f>
        <v>7.98</v>
      </c>
      <c r="N11" s="269">
        <f>13.72+2.84</f>
        <v>16.560000000000002</v>
      </c>
      <c r="O11" s="269">
        <f>20.14+4.18</f>
        <v>24.32</v>
      </c>
      <c r="P11" s="269">
        <f>26.69+5.44</f>
        <v>32.130000000000003</v>
      </c>
      <c r="Q11" s="269">
        <f>5.76+0.94</f>
        <v>6.6999999999999993</v>
      </c>
      <c r="R11" s="269">
        <f>10.69+1.49</f>
        <v>12.18</v>
      </c>
      <c r="S11" s="269">
        <f>15.05+1.85</f>
        <v>16.900000000000002</v>
      </c>
      <c r="T11" s="269">
        <f>19.04+0</f>
        <v>19.04</v>
      </c>
      <c r="U11" s="269">
        <f>3.63+1.24</f>
        <v>4.87</v>
      </c>
      <c r="V11" s="269">
        <f>7.3+2.01</f>
        <v>9.3099999999999987</v>
      </c>
      <c r="W11" s="269">
        <f>11.58+3.41</f>
        <v>14.99</v>
      </c>
      <c r="X11" s="269">
        <f>15.07+4.96</f>
        <v>20.03</v>
      </c>
      <c r="Y11" s="269">
        <f>3.18+1.7</f>
        <v>4.88</v>
      </c>
      <c r="Z11" s="269">
        <f>6.77+3.35</f>
        <v>10.119999999999999</v>
      </c>
    </row>
    <row r="12" spans="2:26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</row>
    <row r="13" spans="2:26" x14ac:dyDescent="0.25">
      <c r="B13" s="5"/>
      <c r="C13" s="265" t="s">
        <v>154</v>
      </c>
      <c r="D13" s="309">
        <v>0</v>
      </c>
      <c r="E13" s="309">
        <v>0</v>
      </c>
      <c r="F13" s="309">
        <v>0</v>
      </c>
      <c r="G13" s="309">
        <v>0</v>
      </c>
      <c r="H13" s="309">
        <v>0</v>
      </c>
      <c r="I13" s="309">
        <v>0</v>
      </c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</row>
    <row r="14" spans="2:26" x14ac:dyDescent="0.25">
      <c r="B14" s="5"/>
      <c r="C14" s="265" t="s">
        <v>155</v>
      </c>
      <c r="D14" s="309">
        <v>0</v>
      </c>
      <c r="E14" s="309">
        <v>0</v>
      </c>
      <c r="F14" s="309">
        <v>0</v>
      </c>
      <c r="G14" s="309">
        <v>0</v>
      </c>
      <c r="H14" s="309">
        <v>0</v>
      </c>
      <c r="I14" s="309">
        <v>0</v>
      </c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</row>
    <row r="15" spans="2:26" x14ac:dyDescent="0.25">
      <c r="B15" s="5"/>
      <c r="C15" s="265" t="s">
        <v>156</v>
      </c>
      <c r="D15" s="309">
        <v>0</v>
      </c>
      <c r="E15" s="309">
        <v>0</v>
      </c>
      <c r="F15" s="309">
        <v>0</v>
      </c>
      <c r="G15" s="309">
        <v>0</v>
      </c>
      <c r="H15" s="309">
        <v>0</v>
      </c>
      <c r="I15" s="309">
        <v>0</v>
      </c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</row>
    <row r="16" spans="2:26" x14ac:dyDescent="0.25">
      <c r="B16" s="5"/>
      <c r="C16" s="265" t="s">
        <v>319</v>
      </c>
      <c r="D16" s="309">
        <v>0</v>
      </c>
      <c r="E16" s="309">
        <v>0</v>
      </c>
      <c r="F16" s="309">
        <v>0</v>
      </c>
      <c r="G16" s="309">
        <v>0</v>
      </c>
      <c r="H16" s="309">
        <v>0</v>
      </c>
      <c r="I16" s="309">
        <v>0</v>
      </c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</row>
    <row r="17" spans="2:26" x14ac:dyDescent="0.25">
      <c r="B17" s="5"/>
      <c r="C17" s="265" t="s">
        <v>391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</row>
    <row r="18" spans="2:26" x14ac:dyDescent="0.25">
      <c r="B18" s="5"/>
      <c r="C18" s="265"/>
      <c r="D18" s="309"/>
      <c r="E18" s="309"/>
      <c r="F18" s="309"/>
      <c r="G18" s="309"/>
      <c r="H18" s="309"/>
      <c r="I18" s="309"/>
      <c r="J18" s="309"/>
      <c r="K18" s="309"/>
      <c r="L18" s="30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</row>
    <row r="19" spans="2:26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f t="shared" ref="G19:M19" si="7">+G20+G21</f>
        <v>1952.1000000000001</v>
      </c>
      <c r="H19" s="266">
        <f t="shared" si="7"/>
        <v>2633.95</v>
      </c>
      <c r="I19" s="266">
        <f t="shared" si="7"/>
        <v>680.66540370799999</v>
      </c>
      <c r="J19" s="266">
        <f t="shared" si="7"/>
        <v>1390.257065213</v>
      </c>
      <c r="K19" s="266">
        <f t="shared" si="7"/>
        <v>2149.6646615219997</v>
      </c>
      <c r="L19" s="266">
        <f t="shared" si="7"/>
        <v>2930.5148356129998</v>
      </c>
      <c r="M19" s="266">
        <f t="shared" si="7"/>
        <v>795.4105937700001</v>
      </c>
      <c r="N19" s="266">
        <f t="shared" ref="N19:O19" si="8">+N20+N21</f>
        <v>1638.049786868</v>
      </c>
      <c r="O19" s="266">
        <f t="shared" si="8"/>
        <v>2454.4159182063399</v>
      </c>
      <c r="P19" s="266">
        <f t="shared" ref="P19:S19" si="9">+P20+P21</f>
        <v>3257.0988225455199</v>
      </c>
      <c r="Q19" s="266">
        <f t="shared" si="9"/>
        <v>761.90270809999993</v>
      </c>
      <c r="R19" s="266">
        <f t="shared" si="9"/>
        <v>1477.9348849699998</v>
      </c>
      <c r="S19" s="266">
        <f t="shared" si="9"/>
        <v>2182.8068795699996</v>
      </c>
      <c r="T19" s="266">
        <f t="shared" ref="T19:X19" si="10">+T20+T21</f>
        <v>2888.5805066999997</v>
      </c>
      <c r="U19" s="266">
        <f t="shared" si="10"/>
        <v>667.36421901599999</v>
      </c>
      <c r="V19" s="266">
        <f t="shared" si="10"/>
        <v>1324.2218116409999</v>
      </c>
      <c r="W19" s="266">
        <f t="shared" si="10"/>
        <v>1973.2268831379997</v>
      </c>
      <c r="X19" s="266">
        <f t="shared" si="10"/>
        <v>2602.240640903</v>
      </c>
      <c r="Y19" s="266">
        <f t="shared" ref="Y19:Z19" si="11">+Y20+Y21</f>
        <v>624.322607973</v>
      </c>
      <c r="Z19" s="266">
        <f t="shared" si="11"/>
        <v>1278.0591935279999</v>
      </c>
    </row>
    <row r="20" spans="2:26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</row>
    <row r="21" spans="2:26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</row>
    <row r="22" spans="2:26" x14ac:dyDescent="0.25">
      <c r="B22" s="5"/>
      <c r="C22" s="259"/>
      <c r="D22" s="309"/>
      <c r="E22" s="309"/>
      <c r="F22" s="309"/>
      <c r="G22" s="309"/>
      <c r="H22" s="309"/>
      <c r="I22" s="309"/>
      <c r="J22" s="309"/>
      <c r="K22" s="309"/>
      <c r="L22" s="30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</row>
    <row r="23" spans="2:26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f>+M6-M19</f>
        <v>695.47369901699994</v>
      </c>
      <c r="N23" s="269">
        <f>+N6-N19</f>
        <v>1409.290832877</v>
      </c>
      <c r="O23" s="269">
        <f>+O6-O19</f>
        <v>2095.8614699916593</v>
      </c>
      <c r="P23" s="269">
        <f>+P6-P19</f>
        <v>2774.0872884384812</v>
      </c>
      <c r="Q23" s="269">
        <f t="shared" ref="Q23:S23" si="12">+Q6-Q19</f>
        <v>648.94321767000019</v>
      </c>
      <c r="R23" s="269">
        <f t="shared" si="12"/>
        <v>1283.51802157</v>
      </c>
      <c r="S23" s="269">
        <f t="shared" si="12"/>
        <v>1894.49347029</v>
      </c>
      <c r="T23" s="269">
        <f t="shared" ref="T23:X23" si="13">+T6-T19</f>
        <v>2458.9162843400004</v>
      </c>
      <c r="U23" s="269">
        <f t="shared" si="13"/>
        <v>554.82981774599978</v>
      </c>
      <c r="V23" s="269">
        <f t="shared" si="13"/>
        <v>1125.0804421659996</v>
      </c>
      <c r="W23" s="269">
        <f t="shared" si="13"/>
        <v>1722.1794688339996</v>
      </c>
      <c r="X23" s="269">
        <f t="shared" si="13"/>
        <v>2351.7902020279998</v>
      </c>
      <c r="Y23" s="269">
        <f t="shared" ref="Y23:Z23" si="14">+Y6-Y19</f>
        <v>607.52894538600003</v>
      </c>
      <c r="Z23" s="269">
        <f t="shared" si="14"/>
        <v>1289.6814803829998</v>
      </c>
    </row>
    <row r="24" spans="2:26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</row>
    <row r="25" spans="2:26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f>+M23-M24</f>
        <v>564.34096380699998</v>
      </c>
      <c r="N25" s="269">
        <f>+N23-N24</f>
        <v>1147.119649903</v>
      </c>
      <c r="O25" s="269">
        <f>+O23-O24</f>
        <v>1687.2140972956593</v>
      </c>
      <c r="P25" s="269">
        <f>+P23-P24</f>
        <v>2130.7841386074811</v>
      </c>
      <c r="Q25" s="269">
        <f t="shared" ref="Q25:S25" si="15">+Q23-Q24</f>
        <v>464.42536479000023</v>
      </c>
      <c r="R25" s="269">
        <f t="shared" si="15"/>
        <v>817.40476976999992</v>
      </c>
      <c r="S25" s="269">
        <f t="shared" si="15"/>
        <v>1146.7733593599999</v>
      </c>
      <c r="T25" s="269">
        <f t="shared" ref="T25:X25" si="16">+T23-T24</f>
        <v>1247.7430333100003</v>
      </c>
      <c r="U25" s="269">
        <f t="shared" si="16"/>
        <v>354.56506221799975</v>
      </c>
      <c r="V25" s="269">
        <f t="shared" si="16"/>
        <v>706.07508218999953</v>
      </c>
      <c r="W25" s="269">
        <f t="shared" si="16"/>
        <v>1120.0388858389997</v>
      </c>
      <c r="X25" s="269">
        <f t="shared" si="16"/>
        <v>1461.7544847609997</v>
      </c>
      <c r="Y25" s="269">
        <f t="shared" ref="Y25:Z25" si="17">+Y23-Y24</f>
        <v>607.52894538600003</v>
      </c>
      <c r="Z25" s="269">
        <f t="shared" si="17"/>
        <v>1289.6814803829998</v>
      </c>
    </row>
    <row r="26" spans="2:26" x14ac:dyDescent="0.25">
      <c r="B26" s="5"/>
      <c r="C26" s="259"/>
      <c r="D26" s="309"/>
      <c r="E26" s="309"/>
      <c r="F26" s="309"/>
      <c r="G26" s="309"/>
      <c r="H26" s="309"/>
      <c r="I26" s="309"/>
      <c r="J26" s="309"/>
      <c r="K26" s="309"/>
      <c r="L26" s="30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</row>
    <row r="27" spans="2:26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f>SUM(M28:M32)</f>
        <v>601.01126392563799</v>
      </c>
      <c r="N27" s="269">
        <f>SUM(N28:N32)</f>
        <v>1274.8378647021</v>
      </c>
      <c r="O27" s="269">
        <f>SUM(O28:O32)</f>
        <v>1922.9411031173513</v>
      </c>
      <c r="P27" s="269">
        <f>SUM(P28:P32)</f>
        <v>2546.4966740160198</v>
      </c>
      <c r="Q27" s="269">
        <f t="shared" ref="Q27:S27" si="18">SUM(Q28:Q32)</f>
        <v>615.50979001999997</v>
      </c>
      <c r="R27" s="269">
        <f t="shared" si="18"/>
        <v>1166.3214120600001</v>
      </c>
      <c r="S27" s="269">
        <f t="shared" si="18"/>
        <v>1708.3603275299999</v>
      </c>
      <c r="T27" s="269">
        <f t="shared" ref="T27:X27" si="19">SUM(T28:T32)</f>
        <v>2266.2158258699997</v>
      </c>
      <c r="U27" s="269">
        <f t="shared" si="19"/>
        <v>575.72396405747145</v>
      </c>
      <c r="V27" s="269">
        <f t="shared" si="19"/>
        <v>1143.0271281052935</v>
      </c>
      <c r="W27" s="269">
        <f t="shared" si="19"/>
        <v>1754.5476263986457</v>
      </c>
      <c r="X27" s="269">
        <f t="shared" si="19"/>
        <v>2433.3566379187796</v>
      </c>
      <c r="Y27" s="269">
        <f t="shared" ref="Y27:Z27" si="20">SUM(Y28:Y32)</f>
        <v>658.13103494400002</v>
      </c>
      <c r="Z27" s="269">
        <f t="shared" si="20"/>
        <v>1454.3235386578699</v>
      </c>
    </row>
    <row r="28" spans="2:26" x14ac:dyDescent="0.25">
      <c r="B28" s="5"/>
      <c r="C28" s="259" t="s">
        <v>325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</row>
    <row r="29" spans="2:26" x14ac:dyDescent="0.25">
      <c r="B29" s="5"/>
      <c r="C29" s="259" t="s">
        <v>158</v>
      </c>
      <c r="D29" s="309">
        <v>0</v>
      </c>
      <c r="E29" s="309">
        <v>0</v>
      </c>
      <c r="F29" s="309">
        <v>0</v>
      </c>
      <c r="G29" s="309">
        <v>0</v>
      </c>
      <c r="H29" s="309">
        <v>0</v>
      </c>
      <c r="I29" s="309">
        <v>0</v>
      </c>
      <c r="J29" s="309">
        <v>0</v>
      </c>
      <c r="K29" s="309">
        <v>0</v>
      </c>
      <c r="L29" s="309">
        <v>0</v>
      </c>
      <c r="M29" s="309">
        <v>0</v>
      </c>
      <c r="N29" s="309">
        <v>0</v>
      </c>
      <c r="O29" s="309">
        <v>0</v>
      </c>
      <c r="P29" s="309">
        <v>0</v>
      </c>
      <c r="Q29" s="309">
        <v>0</v>
      </c>
      <c r="R29" s="309">
        <v>0</v>
      </c>
      <c r="S29" s="309">
        <v>0</v>
      </c>
      <c r="T29" s="309">
        <v>0</v>
      </c>
      <c r="U29" s="309">
        <v>0</v>
      </c>
      <c r="V29" s="309">
        <v>0</v>
      </c>
      <c r="W29" s="309">
        <v>0</v>
      </c>
      <c r="X29" s="309">
        <v>0</v>
      </c>
      <c r="Y29" s="309">
        <v>0</v>
      </c>
      <c r="Z29" s="309">
        <v>0</v>
      </c>
    </row>
    <row r="30" spans="2:26" x14ac:dyDescent="0.25">
      <c r="B30" s="5"/>
      <c r="C30" s="259" t="s">
        <v>157</v>
      </c>
      <c r="D30" s="309">
        <v>0</v>
      </c>
      <c r="E30" s="309">
        <v>0</v>
      </c>
      <c r="F30" s="309">
        <v>0</v>
      </c>
      <c r="G30" s="309">
        <v>0</v>
      </c>
      <c r="H30" s="309">
        <v>0</v>
      </c>
      <c r="I30" s="309">
        <v>0</v>
      </c>
      <c r="J30" s="309">
        <v>0</v>
      </c>
      <c r="K30" s="309">
        <v>0</v>
      </c>
      <c r="L30" s="309">
        <v>0</v>
      </c>
      <c r="M30" s="309">
        <v>0</v>
      </c>
      <c r="N30" s="309">
        <v>0</v>
      </c>
      <c r="O30" s="309">
        <v>0</v>
      </c>
      <c r="P30" s="309">
        <v>0</v>
      </c>
      <c r="Q30" s="309">
        <v>0</v>
      </c>
      <c r="R30" s="309">
        <v>0</v>
      </c>
      <c r="S30" s="309">
        <v>0</v>
      </c>
      <c r="T30" s="309">
        <v>0</v>
      </c>
      <c r="U30" s="309">
        <v>0</v>
      </c>
      <c r="V30" s="309">
        <v>0</v>
      </c>
      <c r="W30" s="309">
        <v>0</v>
      </c>
      <c r="X30" s="309">
        <v>0</v>
      </c>
      <c r="Y30" s="309">
        <v>0</v>
      </c>
      <c r="Z30" s="309">
        <v>0</v>
      </c>
    </row>
    <row r="31" spans="2:26" x14ac:dyDescent="0.25">
      <c r="B31" s="5"/>
      <c r="C31" s="259" t="s">
        <v>320</v>
      </c>
      <c r="D31" s="309">
        <v>0</v>
      </c>
      <c r="E31" s="309">
        <v>0</v>
      </c>
      <c r="F31" s="309">
        <v>0</v>
      </c>
      <c r="G31" s="309">
        <v>0</v>
      </c>
      <c r="H31" s="309">
        <v>0</v>
      </c>
      <c r="I31" s="309">
        <v>0</v>
      </c>
      <c r="J31" s="309">
        <v>0</v>
      </c>
      <c r="K31" s="309">
        <v>0</v>
      </c>
      <c r="L31" s="309">
        <v>0</v>
      </c>
      <c r="M31" s="309">
        <v>0</v>
      </c>
      <c r="N31" s="309">
        <v>0</v>
      </c>
      <c r="O31" s="309">
        <v>0</v>
      </c>
      <c r="P31" s="309">
        <v>0</v>
      </c>
      <c r="Q31" s="309">
        <v>0</v>
      </c>
      <c r="R31" s="309">
        <v>0</v>
      </c>
      <c r="S31" s="309">
        <v>0</v>
      </c>
      <c r="T31" s="309">
        <v>0</v>
      </c>
      <c r="U31" s="309">
        <v>0</v>
      </c>
      <c r="V31" s="309">
        <v>0</v>
      </c>
      <c r="W31" s="309">
        <v>0</v>
      </c>
      <c r="X31" s="309">
        <v>0</v>
      </c>
      <c r="Y31" s="309">
        <v>0</v>
      </c>
      <c r="Z31" s="309">
        <v>0</v>
      </c>
    </row>
    <row r="32" spans="2:26" x14ac:dyDescent="0.25">
      <c r="B32" s="5"/>
      <c r="C32" s="259" t="s">
        <v>321</v>
      </c>
      <c r="D32" s="309">
        <v>0</v>
      </c>
      <c r="E32" s="309">
        <v>0</v>
      </c>
      <c r="F32" s="309">
        <v>0</v>
      </c>
      <c r="G32" s="309">
        <v>0</v>
      </c>
      <c r="H32" s="309">
        <v>0</v>
      </c>
      <c r="I32" s="309">
        <v>0</v>
      </c>
      <c r="J32" s="309">
        <v>0</v>
      </c>
      <c r="K32" s="309">
        <v>0</v>
      </c>
      <c r="L32" s="309">
        <v>0</v>
      </c>
      <c r="M32" s="309">
        <v>0</v>
      </c>
      <c r="N32" s="309">
        <v>0</v>
      </c>
      <c r="O32" s="309">
        <v>0</v>
      </c>
      <c r="P32" s="309">
        <v>0</v>
      </c>
      <c r="Q32" s="309">
        <v>0</v>
      </c>
      <c r="R32" s="309">
        <v>0</v>
      </c>
      <c r="S32" s="309">
        <v>0</v>
      </c>
      <c r="T32" s="309">
        <v>0</v>
      </c>
      <c r="U32" s="309">
        <v>0</v>
      </c>
      <c r="V32" s="309">
        <v>0</v>
      </c>
      <c r="W32" s="309">
        <v>0</v>
      </c>
      <c r="X32" s="309">
        <v>0</v>
      </c>
      <c r="Y32" s="309">
        <v>0</v>
      </c>
      <c r="Z32" s="309">
        <v>0</v>
      </c>
    </row>
    <row r="33" spans="2:26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</row>
    <row r="34" spans="2:26" x14ac:dyDescent="0.25">
      <c r="B34" s="5"/>
      <c r="C34" s="259" t="s">
        <v>324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</row>
    <row r="35" spans="2:26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</row>
    <row r="36" spans="2:26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</row>
    <row r="37" spans="2:26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</row>
    <row r="38" spans="2:26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</row>
    <row r="39" spans="2:26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</row>
    <row r="40" spans="2:26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f>+U38</f>
        <v>313.7863099455285</v>
      </c>
      <c r="V40" s="269">
        <f t="shared" ref="V40:X40" si="21">+V38</f>
        <v>607.11555070770657</v>
      </c>
      <c r="W40" s="269">
        <f t="shared" si="21"/>
        <v>956.10429140135454</v>
      </c>
      <c r="X40" s="269">
        <f t="shared" si="21"/>
        <v>1279.8775863962207</v>
      </c>
      <c r="Y40" s="269">
        <f t="shared" ref="Y40:Z40" si="22">+Y38</f>
        <v>506.69781249799996</v>
      </c>
      <c r="Z40" s="269">
        <f t="shared" si="22"/>
        <v>946.65075364012989</v>
      </c>
    </row>
    <row r="42" spans="2:26" x14ac:dyDescent="0.25">
      <c r="C42" s="1" t="s">
        <v>323</v>
      </c>
      <c r="D42" s="268"/>
      <c r="E42" s="268"/>
      <c r="F42" s="268"/>
      <c r="I42" s="268"/>
    </row>
    <row r="43" spans="2:26" x14ac:dyDescent="0.25">
      <c r="E43" s="268"/>
      <c r="F43" s="268"/>
    </row>
  </sheetData>
  <mergeCells count="3">
    <mergeCell ref="B1:Y1"/>
    <mergeCell ref="B2:Y2"/>
    <mergeCell ref="B3:Y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9" t="s">
        <v>153</v>
      </c>
      <c r="B2" s="78"/>
      <c r="C2" s="79"/>
      <c r="D2" s="80"/>
    </row>
    <row r="3" spans="1:5" s="81" customFormat="1" ht="66.599999999999994" customHeight="1" thickBot="1" x14ac:dyDescent="0.3">
      <c r="A3" s="35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52" t="s">
        <v>273</v>
      </c>
      <c r="D2" s="352"/>
    </row>
    <row r="3" spans="2:31" s="229" customFormat="1" ht="10.15" customHeight="1" x14ac:dyDescent="0.2"/>
    <row r="4" spans="2:31" s="229" customFormat="1" ht="24" customHeight="1" x14ac:dyDescent="0.2">
      <c r="B4" s="351"/>
      <c r="C4" s="35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C42"/>
  <sheetViews>
    <sheetView topLeftCell="B1" zoomScaleNormal="100" zoomScaleSheetLayoutView="90" workbookViewId="0">
      <selection activeCell="Z9" sqref="Z9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0" width="13.42578125" style="1" hidden="1" customWidth="1"/>
    <col min="21" max="26" width="13.42578125" style="1" customWidth="1"/>
    <col min="27" max="27" width="14.85546875" style="1" customWidth="1"/>
    <col min="28" max="16384" width="11.42578125" style="1"/>
  </cols>
  <sheetData>
    <row r="1" spans="2:29" ht="18.75" x14ac:dyDescent="0.25">
      <c r="B1" s="353" t="s">
        <v>132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</row>
    <row r="2" spans="2:29" ht="18.75" x14ac:dyDescent="0.25">
      <c r="B2" s="353" t="s">
        <v>294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</row>
    <row r="3" spans="2:29" ht="18.75" x14ac:dyDescent="0.25">
      <c r="B3" s="353" t="s">
        <v>295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</row>
    <row r="4" spans="2:29" ht="18.75" x14ac:dyDescent="0.25">
      <c r="B4" s="353" t="s">
        <v>392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41"/>
    </row>
    <row r="5" spans="2:29" ht="18.75" x14ac:dyDescent="0.25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</row>
    <row r="6" spans="2:29" ht="51.75" customHeight="1" x14ac:dyDescent="0.25">
      <c r="B6" s="275" t="s">
        <v>0</v>
      </c>
      <c r="C6" s="308" t="s">
        <v>313</v>
      </c>
      <c r="D6" s="308" t="s">
        <v>314</v>
      </c>
      <c r="E6" s="308" t="s">
        <v>318</v>
      </c>
      <c r="F6" s="308" t="s">
        <v>327</v>
      </c>
      <c r="G6" s="308" t="s">
        <v>329</v>
      </c>
      <c r="H6" s="308" t="s">
        <v>332</v>
      </c>
      <c r="I6" s="308" t="s">
        <v>336</v>
      </c>
      <c r="J6" s="308" t="s">
        <v>339</v>
      </c>
      <c r="K6" s="308" t="s">
        <v>342</v>
      </c>
      <c r="L6" s="308" t="s">
        <v>344</v>
      </c>
      <c r="M6" s="308" t="s">
        <v>349</v>
      </c>
      <c r="N6" s="308" t="s">
        <v>352</v>
      </c>
      <c r="O6" s="308" t="s">
        <v>358</v>
      </c>
      <c r="P6" s="308" t="s">
        <v>362</v>
      </c>
      <c r="Q6" s="308" t="s">
        <v>363</v>
      </c>
      <c r="R6" s="308" t="s">
        <v>364</v>
      </c>
      <c r="S6" s="308" t="s">
        <v>369</v>
      </c>
      <c r="T6" s="308" t="s">
        <v>371</v>
      </c>
      <c r="U6" s="308" t="s">
        <v>377</v>
      </c>
      <c r="V6" s="308" t="s">
        <v>382</v>
      </c>
      <c r="W6" s="308" t="s">
        <v>383</v>
      </c>
      <c r="X6" s="308" t="s">
        <v>384</v>
      </c>
      <c r="Y6" s="308" t="s">
        <v>394</v>
      </c>
      <c r="Z6" s="336" t="s">
        <v>280</v>
      </c>
      <c r="AA6" s="337" t="s">
        <v>281</v>
      </c>
    </row>
    <row r="7" spans="2:29" x14ac:dyDescent="0.25">
      <c r="B7" s="285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90"/>
      <c r="AA7" s="286"/>
    </row>
    <row r="8" spans="2:29" x14ac:dyDescent="0.2">
      <c r="B8" s="288" t="s">
        <v>4</v>
      </c>
      <c r="C8" s="290">
        <v>1300.2</v>
      </c>
      <c r="D8" s="290">
        <v>1090.4064395</v>
      </c>
      <c r="E8" s="290">
        <v>954.10009930000001</v>
      </c>
      <c r="F8" s="290">
        <v>1130.8057544199999</v>
      </c>
      <c r="G8" s="290" t="e">
        <f>+#REF!+#REF!+#REF!</f>
        <v>#REF!</v>
      </c>
      <c r="H8" s="290" t="e">
        <f>+#REF!+#REF!+#REF!</f>
        <v>#REF!</v>
      </c>
      <c r="I8" s="290" t="e">
        <f>+#REF!+#REF!+#REF!</f>
        <v>#REF!</v>
      </c>
      <c r="J8" s="290" t="e">
        <f>+#REF!+#REF!+#REF!</f>
        <v>#REF!</v>
      </c>
      <c r="K8" s="290" t="e">
        <f>+#REF!+#REF!+#REF!</f>
        <v>#REF!</v>
      </c>
      <c r="L8" s="290" t="e">
        <f>+#REF!+#REF!+#REF!</f>
        <v>#REF!</v>
      </c>
      <c r="M8" s="290" t="e">
        <f>+#REF!+#REF!+#REF!</f>
        <v>#REF!</v>
      </c>
      <c r="N8" s="290" t="e">
        <f>+#REF!+#REF!+#REF!</f>
        <v>#REF!</v>
      </c>
      <c r="O8" s="290" t="e">
        <f>+#REF!+#REF!+#REF!</f>
        <v>#REF!</v>
      </c>
      <c r="P8" s="290" t="e">
        <f>+#REF!+#REF!+#REF!</f>
        <v>#REF!</v>
      </c>
      <c r="Q8" s="290" t="e">
        <f>+#REF!+#REF!+#REF!</f>
        <v>#REF!</v>
      </c>
      <c r="R8" s="290" t="e">
        <f>+#REF!+#REF!+#REF!</f>
        <v>#REF!</v>
      </c>
      <c r="S8" s="290" t="e">
        <f>+#REF!+#REF!+#REF!+#REF!</f>
        <v>#REF!</v>
      </c>
      <c r="T8" s="290" t="e">
        <f>+#REF!+#REF!+#REF!</f>
        <v>#REF!</v>
      </c>
      <c r="U8" s="290" t="e">
        <f>+#REF!+#REF!+#REF!</f>
        <v>#REF!</v>
      </c>
      <c r="V8" s="290" t="e">
        <f>+#REF!+#REF!+#REF!</f>
        <v>#REF!</v>
      </c>
      <c r="W8" s="290" t="e">
        <f>+#REF!+#REF!+#REF!</f>
        <v>#REF!</v>
      </c>
      <c r="X8" s="290" t="e">
        <f>+#REF!+#REF!+#REF!</f>
        <v>#REF!</v>
      </c>
      <c r="Y8" s="290" t="e">
        <f>+#REF!+#REF!+#REF!</f>
        <v>#REF!</v>
      </c>
      <c r="Z8" s="290" t="e">
        <f>+X8-T8</f>
        <v>#REF!</v>
      </c>
      <c r="AA8" s="321" t="e">
        <f>+X8/T8-1</f>
        <v>#REF!</v>
      </c>
      <c r="AB8" s="319"/>
      <c r="AC8" s="315"/>
    </row>
    <row r="9" spans="2:29" x14ac:dyDescent="0.2">
      <c r="B9" s="288" t="s">
        <v>5</v>
      </c>
      <c r="C9" s="290">
        <v>23702.9</v>
      </c>
      <c r="D9" s="290">
        <v>20537.41192287</v>
      </c>
      <c r="E9" s="290">
        <v>19937.308449230004</v>
      </c>
      <c r="F9" s="290">
        <v>18769.979530552002</v>
      </c>
      <c r="G9" s="290" t="e">
        <f>+#REF!+#REF!+#REF!</f>
        <v>#REF!</v>
      </c>
      <c r="H9" s="290" t="e">
        <f>+#REF!+#REF!+#REF!</f>
        <v>#REF!</v>
      </c>
      <c r="I9" s="290" t="e">
        <f>+#REF!+#REF!+#REF!</f>
        <v>#REF!</v>
      </c>
      <c r="J9" s="290" t="e">
        <f>+#REF!+#REF!+#REF!</f>
        <v>#REF!</v>
      </c>
      <c r="K9" s="290" t="e">
        <f>+#REF!+#REF!+#REF!</f>
        <v>#REF!</v>
      </c>
      <c r="L9" s="290" t="e">
        <f>+#REF!+#REF!+#REF!</f>
        <v>#REF!</v>
      </c>
      <c r="M9" s="290" t="e">
        <f>+#REF!+#REF!+#REF!</f>
        <v>#REF!</v>
      </c>
      <c r="N9" s="290" t="e">
        <f>+#REF!+#REF!+#REF!</f>
        <v>#REF!</v>
      </c>
      <c r="O9" s="290" t="e">
        <f>+#REF!+#REF!+#REF!</f>
        <v>#REF!</v>
      </c>
      <c r="P9" s="290" t="e">
        <f>+#REF!+#REF!+#REF!</f>
        <v>#REF!</v>
      </c>
      <c r="Q9" s="290" t="e">
        <f>+#REF!+#REF!+#REF!</f>
        <v>#REF!</v>
      </c>
      <c r="R9" s="290" t="e">
        <f>+#REF!+#REF!+#REF!</f>
        <v>#REF!</v>
      </c>
      <c r="S9" s="290" t="e">
        <f>+#REF!+#REF!+#REF!+#REF!</f>
        <v>#REF!</v>
      </c>
      <c r="T9" s="290" t="e">
        <f>+#REF!+#REF!+#REF!</f>
        <v>#REF!</v>
      </c>
      <c r="U9" s="290" t="e">
        <f>+#REF!+#REF!+#REF!</f>
        <v>#REF!</v>
      </c>
      <c r="V9" s="290" t="e">
        <f>+#REF!+#REF!+#REF!</f>
        <v>#REF!</v>
      </c>
      <c r="W9" s="290" t="e">
        <f>+#REF!+#REF!+#REF!</f>
        <v>#REF!</v>
      </c>
      <c r="X9" s="290" t="e">
        <f>+#REF!+#REF!+#REF!</f>
        <v>#REF!</v>
      </c>
      <c r="Y9" s="290" t="e">
        <f>+#REF!+#REF!+#REF!</f>
        <v>#REF!</v>
      </c>
      <c r="Z9" s="290" t="e">
        <f t="shared" ref="Z9:Z36" si="0">+X9-T9</f>
        <v>#REF!</v>
      </c>
      <c r="AA9" s="321" t="e">
        <f t="shared" ref="AA9:AA36" si="1">+X9/T9-1</f>
        <v>#REF!</v>
      </c>
    </row>
    <row r="10" spans="2:29" x14ac:dyDescent="0.2">
      <c r="B10" s="288" t="s">
        <v>388</v>
      </c>
      <c r="C10" s="290">
        <v>74893</v>
      </c>
      <c r="D10" s="290">
        <v>74501</v>
      </c>
      <c r="E10" s="290">
        <v>74239.289999999994</v>
      </c>
      <c r="F10" s="290">
        <v>74863.776397135996</v>
      </c>
      <c r="G10" s="290" t="e">
        <f>+#REF!+#REF!+#REF!</f>
        <v>#REF!</v>
      </c>
      <c r="H10" s="290" t="e">
        <f>+#REF!+#REF!+#REF!</f>
        <v>#REF!</v>
      </c>
      <c r="I10" s="290" t="e">
        <f>+#REF!+#REF!+#REF!</f>
        <v>#REF!</v>
      </c>
      <c r="J10" s="290" t="e">
        <f>+#REF!+#REF!+#REF!</f>
        <v>#REF!</v>
      </c>
      <c r="K10" s="290" t="e">
        <f>+#REF!+#REF!+#REF!</f>
        <v>#REF!</v>
      </c>
      <c r="L10" s="290" t="e">
        <f>+#REF!+#REF!+#REF!</f>
        <v>#REF!</v>
      </c>
      <c r="M10" s="290" t="e">
        <f>+#REF!+#REF!+#REF!</f>
        <v>#REF!</v>
      </c>
      <c r="N10" s="290" t="e">
        <f>+#REF!+#REF!+#REF!</f>
        <v>#REF!</v>
      </c>
      <c r="O10" s="290" t="e">
        <f>+#REF!+#REF!+#REF!</f>
        <v>#REF!</v>
      </c>
      <c r="P10" s="290" t="e">
        <f>+#REF!+#REF!+#REF!</f>
        <v>#REF!</v>
      </c>
      <c r="Q10" s="290" t="e">
        <f>+#REF!+#REF!+#REF!</f>
        <v>#REF!</v>
      </c>
      <c r="R10" s="290" t="e">
        <f>+#REF!+#REF!+#REF!</f>
        <v>#REF!</v>
      </c>
      <c r="S10" s="290" t="e">
        <f>+#REF!+#REF!+#REF!+#REF!</f>
        <v>#REF!</v>
      </c>
      <c r="T10" s="290" t="e">
        <f>+#REF!+#REF!+#REF!</f>
        <v>#REF!</v>
      </c>
      <c r="U10" s="290" t="e">
        <f>+#REF!+#REF!+#REF!</f>
        <v>#REF!</v>
      </c>
      <c r="V10" s="290" t="e">
        <f>+#REF!+#REF!+#REF!</f>
        <v>#REF!</v>
      </c>
      <c r="W10" s="290" t="e">
        <f>+#REF!+#REF!+#REF!</f>
        <v>#REF!</v>
      </c>
      <c r="X10" s="290" t="e">
        <f>+#REF!+#REF!+#REF!</f>
        <v>#REF!</v>
      </c>
      <c r="Y10" s="290" t="e">
        <f>+#REF!+#REF!+#REF!</f>
        <v>#REF!</v>
      </c>
      <c r="Z10" s="290" t="e">
        <f t="shared" si="0"/>
        <v>#REF!</v>
      </c>
      <c r="AA10" s="321" t="e">
        <f>+X10/T10-1</f>
        <v>#REF!</v>
      </c>
    </row>
    <row r="11" spans="2:29" x14ac:dyDescent="0.2">
      <c r="B11" s="288" t="s">
        <v>6</v>
      </c>
      <c r="C11" s="290">
        <v>20899.217000000001</v>
      </c>
      <c r="D11" s="290">
        <v>22186.078593400001</v>
      </c>
      <c r="E11" s="290">
        <v>22469.351408759998</v>
      </c>
      <c r="F11" s="290">
        <v>23395.217073763597</v>
      </c>
      <c r="G11" s="290" t="e">
        <f>+#REF!+#REF!+#REF!</f>
        <v>#REF!</v>
      </c>
      <c r="H11" s="290" t="e">
        <f>+#REF!+#REF!+#REF!</f>
        <v>#REF!</v>
      </c>
      <c r="I11" s="290" t="e">
        <f>+#REF!+#REF!+#REF!</f>
        <v>#REF!</v>
      </c>
      <c r="J11" s="290" t="e">
        <f>+#REF!+#REF!+#REF!</f>
        <v>#REF!</v>
      </c>
      <c r="K11" s="290" t="e">
        <f>+#REF!+#REF!+#REF!</f>
        <v>#REF!</v>
      </c>
      <c r="L11" s="290" t="e">
        <f>+#REF!+#REF!+#REF!</f>
        <v>#REF!</v>
      </c>
      <c r="M11" s="290" t="e">
        <f>+#REF!+#REF!+#REF!</f>
        <v>#REF!</v>
      </c>
      <c r="N11" s="290" t="e">
        <f>+#REF!+#REF!+#REF!</f>
        <v>#REF!</v>
      </c>
      <c r="O11" s="290" t="e">
        <f>+#REF!+#REF!+#REF!</f>
        <v>#REF!</v>
      </c>
      <c r="P11" s="290" t="e">
        <f>+#REF!+#REF!+#REF!</f>
        <v>#REF!</v>
      </c>
      <c r="Q11" s="290" t="e">
        <f>+#REF!+#REF!+#REF!</f>
        <v>#REF!</v>
      </c>
      <c r="R11" s="290" t="e">
        <f>+#REF!+#REF!+#REF!</f>
        <v>#REF!</v>
      </c>
      <c r="S11" s="290" t="e">
        <f>+#REF!+#REF!+#REF!+#REF!</f>
        <v>#REF!</v>
      </c>
      <c r="T11" s="290" t="e">
        <f>+#REF!+#REF!+#REF!</f>
        <v>#REF!</v>
      </c>
      <c r="U11" s="290" t="e">
        <f>+#REF!+#REF!+#REF!</f>
        <v>#REF!</v>
      </c>
      <c r="V11" s="290" t="e">
        <f>+#REF!+#REF!+#REF!</f>
        <v>#REF!</v>
      </c>
      <c r="W11" s="290" t="e">
        <f>+#REF!+#REF!+#REF!</f>
        <v>#REF!</v>
      </c>
      <c r="X11" s="290" t="e">
        <f>+#REF!+#REF!+#REF!</f>
        <v>#REF!</v>
      </c>
      <c r="Y11" s="290" t="e">
        <f>+#REF!+#REF!+#REF!</f>
        <v>#REF!</v>
      </c>
      <c r="Z11" s="290" t="e">
        <f t="shared" si="0"/>
        <v>#REF!</v>
      </c>
      <c r="AA11" s="321" t="e">
        <f t="shared" si="1"/>
        <v>#REF!</v>
      </c>
    </row>
    <row r="12" spans="2:29" x14ac:dyDescent="0.2">
      <c r="B12" s="288" t="s">
        <v>296</v>
      </c>
      <c r="C12" s="290">
        <v>0</v>
      </c>
      <c r="D12" s="290">
        <v>0</v>
      </c>
      <c r="E12" s="290">
        <v>0</v>
      </c>
      <c r="F12" s="290">
        <v>0</v>
      </c>
      <c r="G12" s="290" t="e">
        <f>+#REF!+#REF!+#REF!</f>
        <v>#REF!</v>
      </c>
      <c r="H12" s="290" t="e">
        <f>+#REF!+#REF!+#REF!</f>
        <v>#REF!</v>
      </c>
      <c r="I12" s="290" t="e">
        <f>+#REF!+#REF!+#REF!</f>
        <v>#REF!</v>
      </c>
      <c r="J12" s="290" t="e">
        <f>+#REF!+#REF!+#REF!</f>
        <v>#REF!</v>
      </c>
      <c r="K12" s="290" t="e">
        <f>+#REF!+#REF!+#REF!</f>
        <v>#REF!</v>
      </c>
      <c r="L12" s="290" t="e">
        <f>+#REF!+#REF!+#REF!</f>
        <v>#REF!</v>
      </c>
      <c r="M12" s="290" t="e">
        <f>+#REF!+#REF!+#REF!</f>
        <v>#REF!</v>
      </c>
      <c r="N12" s="290" t="e">
        <f>+#REF!+#REF!+#REF!</f>
        <v>#REF!</v>
      </c>
      <c r="O12" s="290" t="e">
        <f>+#REF!+#REF!+#REF!</f>
        <v>#REF!</v>
      </c>
      <c r="P12" s="290" t="e">
        <f>+#REF!+#REF!+#REF!</f>
        <v>#REF!</v>
      </c>
      <c r="Q12" s="290" t="e">
        <f>+#REF!+#REF!+#REF!</f>
        <v>#REF!</v>
      </c>
      <c r="R12" s="290" t="e">
        <f>+#REF!+#REF!+#REF!</f>
        <v>#REF!</v>
      </c>
      <c r="S12" s="290" t="e">
        <f>+#REF!+#REF!+#REF!+#REF!</f>
        <v>#REF!</v>
      </c>
      <c r="T12" s="290" t="e">
        <f>+#REF!+#REF!+#REF!</f>
        <v>#REF!</v>
      </c>
      <c r="U12" s="290" t="e">
        <f>+#REF!+#REF!+#REF!</f>
        <v>#REF!</v>
      </c>
      <c r="V12" s="290" t="e">
        <f>+#REF!+#REF!+#REF!</f>
        <v>#REF!</v>
      </c>
      <c r="W12" s="290" t="e">
        <f>+#REF!+#REF!+#REF!</f>
        <v>#REF!</v>
      </c>
      <c r="X12" s="290" t="e">
        <f>+#REF!+#REF!+#REF!</f>
        <v>#REF!</v>
      </c>
      <c r="Y12" s="290" t="e">
        <f>+#REF!+#REF!+#REF!</f>
        <v>#REF!</v>
      </c>
      <c r="Z12" s="290" t="e">
        <f t="shared" si="0"/>
        <v>#REF!</v>
      </c>
      <c r="AA12" s="321">
        <v>0</v>
      </c>
    </row>
    <row r="13" spans="2:29" x14ac:dyDescent="0.2">
      <c r="B13" s="288" t="s">
        <v>7</v>
      </c>
      <c r="C13" s="301">
        <v>4815</v>
      </c>
      <c r="D13" s="301">
        <v>5284.1643438000001</v>
      </c>
      <c r="E13" s="290">
        <v>5340.1464918299998</v>
      </c>
      <c r="F13" s="290">
        <v>5577.6043906609993</v>
      </c>
      <c r="G13" s="290" t="e">
        <f>+#REF!+#REF!+#REF!</f>
        <v>#REF!</v>
      </c>
      <c r="H13" s="290" t="e">
        <f>+#REF!+#REF!+#REF!</f>
        <v>#REF!</v>
      </c>
      <c r="I13" s="290" t="e">
        <f>+#REF!+#REF!+#REF!</f>
        <v>#REF!</v>
      </c>
      <c r="J13" s="290" t="e">
        <f>+#REF!+#REF!+#REF!</f>
        <v>#REF!</v>
      </c>
      <c r="K13" s="290" t="e">
        <f>+#REF!+#REF!+#REF!</f>
        <v>#REF!</v>
      </c>
      <c r="L13" s="290" t="e">
        <f>+#REF!+#REF!+#REF!</f>
        <v>#REF!</v>
      </c>
      <c r="M13" s="290" t="e">
        <f>+#REF!+#REF!+#REF!</f>
        <v>#REF!</v>
      </c>
      <c r="N13" s="290" t="e">
        <f>+#REF!+#REF!+#REF!</f>
        <v>#REF!</v>
      </c>
      <c r="O13" s="290" t="e">
        <f>+#REF!+#REF!+#REF!</f>
        <v>#REF!</v>
      </c>
      <c r="P13" s="290" t="e">
        <f>+#REF!+#REF!+#REF!</f>
        <v>#REF!</v>
      </c>
      <c r="Q13" s="290" t="e">
        <f>+#REF!+#REF!+#REF!</f>
        <v>#REF!</v>
      </c>
      <c r="R13" s="290" t="e">
        <f>+#REF!+#REF!+#REF!</f>
        <v>#REF!</v>
      </c>
      <c r="S13" s="290" t="e">
        <f>+#REF!+#REF!+#REF!+#REF!</f>
        <v>#REF!</v>
      </c>
      <c r="T13" s="290" t="e">
        <f>+#REF!+#REF!+#REF!</f>
        <v>#REF!</v>
      </c>
      <c r="U13" s="290" t="e">
        <f>+#REF!+#REF!+#REF!</f>
        <v>#REF!</v>
      </c>
      <c r="V13" s="290" t="e">
        <f>+#REF!+#REF!+#REF!</f>
        <v>#REF!</v>
      </c>
      <c r="W13" s="290" t="e">
        <f>+#REF!+#REF!+#REF!</f>
        <v>#REF!</v>
      </c>
      <c r="X13" s="290" t="e">
        <f>+#REF!+#REF!+#REF!</f>
        <v>#REF!</v>
      </c>
      <c r="Y13" s="290" t="e">
        <f>+#REF!+#REF!+#REF!</f>
        <v>#REF!</v>
      </c>
      <c r="Z13" s="290" t="e">
        <f>+X13-T13</f>
        <v>#REF!</v>
      </c>
      <c r="AA13" s="321" t="e">
        <f t="shared" si="1"/>
        <v>#REF!</v>
      </c>
    </row>
    <row r="14" spans="2:29" s="294" customFormat="1" ht="15.75" thickBot="1" x14ac:dyDescent="0.3">
      <c r="B14" s="292" t="s">
        <v>297</v>
      </c>
      <c r="C14" s="311">
        <v>125610.09999999999</v>
      </c>
      <c r="D14" s="311">
        <v>123599.06129957001</v>
      </c>
      <c r="E14" s="311">
        <v>122939.92275975</v>
      </c>
      <c r="F14" s="311">
        <v>123737.38314653259</v>
      </c>
      <c r="G14" s="311" t="e">
        <f>+#REF!+#REF!+#REF!</f>
        <v>#REF!</v>
      </c>
      <c r="H14" s="311" t="e">
        <f>+#REF!+#REF!+#REF!</f>
        <v>#REF!</v>
      </c>
      <c r="I14" s="311" t="e">
        <f>+#REF!+#REF!+#REF!</f>
        <v>#REF!</v>
      </c>
      <c r="J14" s="311" t="e">
        <f>+#REF!+#REF!+#REF!</f>
        <v>#REF!</v>
      </c>
      <c r="K14" s="311" t="e">
        <f>+#REF!+#REF!+#REF!</f>
        <v>#REF!</v>
      </c>
      <c r="L14" s="311" t="e">
        <f>+#REF!+#REF!+#REF!</f>
        <v>#REF!</v>
      </c>
      <c r="M14" s="311" t="e">
        <f>+#REF!+#REF!+#REF!</f>
        <v>#REF!</v>
      </c>
      <c r="N14" s="311" t="e">
        <f>+#REF!+#REF!+#REF!</f>
        <v>#REF!</v>
      </c>
      <c r="O14" s="311" t="e">
        <f>+#REF!+#REF!+#REF!</f>
        <v>#REF!</v>
      </c>
      <c r="P14" s="311" t="e">
        <f>+#REF!+#REF!+#REF!</f>
        <v>#REF!</v>
      </c>
      <c r="Q14" s="311" t="e">
        <f>+#REF!+#REF!+#REF!</f>
        <v>#REF!</v>
      </c>
      <c r="R14" s="311" t="e">
        <f>+#REF!+#REF!+#REF!</f>
        <v>#REF!</v>
      </c>
      <c r="S14" s="311" t="e">
        <f>+#REF!+#REF!+#REF!+#REF!</f>
        <v>#REF!</v>
      </c>
      <c r="T14" s="311" t="e">
        <f>+#REF!+#REF!+#REF!</f>
        <v>#REF!</v>
      </c>
      <c r="U14" s="311" t="e">
        <f>+#REF!+#REF!+#REF!</f>
        <v>#REF!</v>
      </c>
      <c r="V14" s="311" t="e">
        <f>+#REF!+#REF!+#REF!</f>
        <v>#REF!</v>
      </c>
      <c r="W14" s="311" t="e">
        <f>+#REF!+#REF!+#REF!</f>
        <v>#REF!</v>
      </c>
      <c r="X14" s="311" t="e">
        <f>+#REF!+#REF!+#REF!</f>
        <v>#REF!</v>
      </c>
      <c r="Y14" s="311" t="e">
        <f>+#REF!+#REF!+#REF!</f>
        <v>#REF!</v>
      </c>
      <c r="Z14" s="311" t="e">
        <f>+X14-T14</f>
        <v>#REF!</v>
      </c>
      <c r="AA14" s="320" t="e">
        <f>+X14/T14-1</f>
        <v>#REF!</v>
      </c>
    </row>
    <row r="15" spans="2:29" ht="15.75" thickTop="1" x14ac:dyDescent="0.25">
      <c r="B15" s="288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89"/>
      <c r="AA15" s="289"/>
    </row>
    <row r="16" spans="2:29" x14ac:dyDescent="0.25">
      <c r="B16" s="275" t="s">
        <v>298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</row>
    <row r="17" spans="2:27" x14ac:dyDescent="0.25">
      <c r="B17" s="288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89"/>
      <c r="AA17" s="289"/>
    </row>
    <row r="18" spans="2:27" x14ac:dyDescent="0.2">
      <c r="B18" s="288" t="s">
        <v>8</v>
      </c>
      <c r="C18" s="290">
        <v>85999</v>
      </c>
      <c r="D18" s="290">
        <v>85456.902131330004</v>
      </c>
      <c r="E18" s="290">
        <v>84856.019677969991</v>
      </c>
      <c r="F18" s="290">
        <v>84288.51487964479</v>
      </c>
      <c r="G18" s="290" t="e">
        <f>+#REF!+#REF!+#REF!</f>
        <v>#REF!</v>
      </c>
      <c r="H18" s="290" t="e">
        <f>+#REF!+#REF!+#REF!</f>
        <v>#REF!</v>
      </c>
      <c r="I18" s="290" t="e">
        <f>+#REF!+#REF!+#REF!</f>
        <v>#REF!</v>
      </c>
      <c r="J18" s="290" t="e">
        <f>+#REF!+#REF!+#REF!</f>
        <v>#REF!</v>
      </c>
      <c r="K18" s="290" t="e">
        <f>+#REF!+#REF!+#REF!</f>
        <v>#REF!</v>
      </c>
      <c r="L18" s="290" t="e">
        <f>+#REF!+#REF!+#REF!</f>
        <v>#REF!</v>
      </c>
      <c r="M18" s="290" t="e">
        <f>+#REF!+#REF!+#REF!</f>
        <v>#REF!</v>
      </c>
      <c r="N18" s="290" t="e">
        <f>+#REF!+#REF!+#REF!</f>
        <v>#REF!</v>
      </c>
      <c r="O18" s="290" t="e">
        <f>+#REF!+#REF!+#REF!</f>
        <v>#REF!</v>
      </c>
      <c r="P18" s="290" t="e">
        <f>+#REF!+#REF!+#REF!</f>
        <v>#REF!</v>
      </c>
      <c r="Q18" s="290" t="e">
        <f>+#REF!+#REF!+#REF!</f>
        <v>#REF!</v>
      </c>
      <c r="R18" s="290" t="e">
        <f>+#REF!+#REF!+#REF!</f>
        <v>#REF!</v>
      </c>
      <c r="S18" s="290" t="e">
        <f>+#REF!+#REF!+#REF!+#REF!</f>
        <v>#REF!</v>
      </c>
      <c r="T18" s="290" t="e">
        <f>+#REF!+#REF!+#REF!</f>
        <v>#REF!</v>
      </c>
      <c r="U18" s="290" t="e">
        <f>+#REF!+#REF!+#REF!</f>
        <v>#REF!</v>
      </c>
      <c r="V18" s="290" t="e">
        <f>+#REF!+#REF!+#REF!</f>
        <v>#REF!</v>
      </c>
      <c r="W18" s="290" t="e">
        <f>+#REF!+#REF!+#REF!</f>
        <v>#REF!</v>
      </c>
      <c r="X18" s="290" t="e">
        <f>+#REF!+#REF!+#REF!</f>
        <v>#REF!</v>
      </c>
      <c r="Y18" s="290" t="e">
        <f>+#REF!+#REF!+#REF!</f>
        <v>#REF!</v>
      </c>
      <c r="Z18" s="290" t="e">
        <f t="shared" si="0"/>
        <v>#REF!</v>
      </c>
      <c r="AA18" s="321" t="e">
        <f t="shared" si="1"/>
        <v>#REF!</v>
      </c>
    </row>
    <row r="19" spans="2:27" x14ac:dyDescent="0.2">
      <c r="B19" s="288" t="s">
        <v>299</v>
      </c>
      <c r="C19" s="290">
        <v>19476</v>
      </c>
      <c r="D19" s="290">
        <v>17923.498922679999</v>
      </c>
      <c r="E19" s="290">
        <v>17226.479507029999</v>
      </c>
      <c r="F19" s="290">
        <v>18421.43414478</v>
      </c>
      <c r="G19" s="290" t="e">
        <f>+#REF!+#REF!+#REF!</f>
        <v>#REF!</v>
      </c>
      <c r="H19" s="290" t="e">
        <f>+#REF!+#REF!+#REF!</f>
        <v>#REF!</v>
      </c>
      <c r="I19" s="290" t="e">
        <f>+#REF!+#REF!+#REF!</f>
        <v>#REF!</v>
      </c>
      <c r="J19" s="290" t="e">
        <f>+#REF!+#REF!+#REF!</f>
        <v>#REF!</v>
      </c>
      <c r="K19" s="290" t="e">
        <f>+#REF!+#REF!+#REF!</f>
        <v>#REF!</v>
      </c>
      <c r="L19" s="290" t="e">
        <f>+#REF!+#REF!+#REF!</f>
        <v>#REF!</v>
      </c>
      <c r="M19" s="290" t="e">
        <f>+#REF!+#REF!+#REF!</f>
        <v>#REF!</v>
      </c>
      <c r="N19" s="290" t="e">
        <f>+#REF!+#REF!+#REF!</f>
        <v>#REF!</v>
      </c>
      <c r="O19" s="290" t="e">
        <f>+#REF!+#REF!+#REF!</f>
        <v>#REF!</v>
      </c>
      <c r="P19" s="290" t="e">
        <f>+#REF!+#REF!+#REF!</f>
        <v>#REF!</v>
      </c>
      <c r="Q19" s="290" t="e">
        <f>+#REF!+#REF!+#REF!</f>
        <v>#REF!</v>
      </c>
      <c r="R19" s="290" t="e">
        <f>+#REF!+#REF!+#REF!</f>
        <v>#REF!</v>
      </c>
      <c r="S19" s="290" t="e">
        <f>+#REF!+#REF!+#REF!+#REF!</f>
        <v>#REF!</v>
      </c>
      <c r="T19" s="290" t="e">
        <f>+#REF!+#REF!+#REF!</f>
        <v>#REF!</v>
      </c>
      <c r="U19" s="290" t="e">
        <f>+#REF!+#REF!+#REF!</f>
        <v>#REF!</v>
      </c>
      <c r="V19" s="290" t="e">
        <f>+#REF!+#REF!+#REF!</f>
        <v>#REF!</v>
      </c>
      <c r="W19" s="290" t="e">
        <f>+#REF!+#REF!+#REF!</f>
        <v>#REF!</v>
      </c>
      <c r="X19" s="290" t="e">
        <f>+#REF!+#REF!+#REF!</f>
        <v>#REF!</v>
      </c>
      <c r="Y19" s="290" t="e">
        <f>+#REF!+#REF!+#REF!</f>
        <v>#REF!</v>
      </c>
      <c r="Z19" s="290" t="e">
        <f t="shared" si="0"/>
        <v>#REF!</v>
      </c>
      <c r="AA19" s="321" t="e">
        <f t="shared" si="1"/>
        <v>#REF!</v>
      </c>
    </row>
    <row r="20" spans="2:27" x14ac:dyDescent="0.2">
      <c r="B20" s="288" t="s">
        <v>389</v>
      </c>
      <c r="C20" s="301">
        <v>4240</v>
      </c>
      <c r="D20" s="301">
        <v>4964.5998845800004</v>
      </c>
      <c r="E20" s="290">
        <v>4941.8860000000004</v>
      </c>
      <c r="F20" s="290">
        <v>4741.9916934167004</v>
      </c>
      <c r="G20" s="290" t="e">
        <f>+#REF!+#REF!+#REF!</f>
        <v>#REF!</v>
      </c>
      <c r="H20" s="290" t="e">
        <f>+#REF!+#REF!+#REF!</f>
        <v>#REF!</v>
      </c>
      <c r="I20" s="290" t="e">
        <f>+#REF!+#REF!+#REF!</f>
        <v>#REF!</v>
      </c>
      <c r="J20" s="290" t="e">
        <f>+#REF!+#REF!+#REF!</f>
        <v>#REF!</v>
      </c>
      <c r="K20" s="290" t="e">
        <f>+#REF!+#REF!+#REF!</f>
        <v>#REF!</v>
      </c>
      <c r="L20" s="290" t="e">
        <f>+#REF!+#REF!+#REF!</f>
        <v>#REF!</v>
      </c>
      <c r="M20" s="290" t="e">
        <f>+#REF!+#REF!+#REF!</f>
        <v>#REF!</v>
      </c>
      <c r="N20" s="290" t="e">
        <f>+#REF!+#REF!+#REF!</f>
        <v>#REF!</v>
      </c>
      <c r="O20" s="290" t="e">
        <f>+#REF!+#REF!+#REF!</f>
        <v>#REF!</v>
      </c>
      <c r="P20" s="290" t="e">
        <f>+#REF!+#REF!+#REF!</f>
        <v>#REF!</v>
      </c>
      <c r="Q20" s="290" t="e">
        <f>+#REF!+#REF!+#REF!</f>
        <v>#REF!</v>
      </c>
      <c r="R20" s="290" t="e">
        <f>+#REF!+#REF!+#REF!</f>
        <v>#REF!</v>
      </c>
      <c r="S20" s="290" t="e">
        <f>+#REF!+#REF!+#REF!+#REF!</f>
        <v>#REF!</v>
      </c>
      <c r="T20" s="290" t="e">
        <f>+#REF!+#REF!+#REF!</f>
        <v>#REF!</v>
      </c>
      <c r="U20" s="290" t="e">
        <f>+#REF!+#REF!+#REF!</f>
        <v>#REF!</v>
      </c>
      <c r="V20" s="290" t="e">
        <f>+#REF!+#REF!+#REF!</f>
        <v>#REF!</v>
      </c>
      <c r="W20" s="290" t="e">
        <f>+#REF!+#REF!+#REF!</f>
        <v>#REF!</v>
      </c>
      <c r="X20" s="290" t="e">
        <f>+#REF!+#REF!+#REF!</f>
        <v>#REF!</v>
      </c>
      <c r="Y20" s="290" t="e">
        <f>+#REF!+#REF!+#REF!</f>
        <v>#REF!</v>
      </c>
      <c r="Z20" s="290" t="e">
        <f t="shared" si="0"/>
        <v>#REF!</v>
      </c>
      <c r="AA20" s="321" t="e">
        <f t="shared" si="1"/>
        <v>#REF!</v>
      </c>
    </row>
    <row r="21" spans="2:27" s="294" customFormat="1" ht="15.75" thickBot="1" x14ac:dyDescent="0.3">
      <c r="B21" s="292" t="s">
        <v>301</v>
      </c>
      <c r="C21" s="311">
        <v>109715</v>
      </c>
      <c r="D21" s="311">
        <v>108345.00093859</v>
      </c>
      <c r="E21" s="311">
        <v>107024.38518499999</v>
      </c>
      <c r="F21" s="311">
        <v>107451.94071784151</v>
      </c>
      <c r="G21" s="311" t="e">
        <f>+#REF!+#REF!+#REF!</f>
        <v>#REF!</v>
      </c>
      <c r="H21" s="311" t="e">
        <f>+#REF!+#REF!+#REF!</f>
        <v>#REF!</v>
      </c>
      <c r="I21" s="311" t="e">
        <f>+#REF!+#REF!+#REF!</f>
        <v>#REF!</v>
      </c>
      <c r="J21" s="311" t="e">
        <f>+#REF!+#REF!+#REF!</f>
        <v>#REF!</v>
      </c>
      <c r="K21" s="311" t="e">
        <f>+#REF!+#REF!+#REF!</f>
        <v>#REF!</v>
      </c>
      <c r="L21" s="311" t="e">
        <f>+#REF!+#REF!+#REF!</f>
        <v>#REF!</v>
      </c>
      <c r="M21" s="311" t="e">
        <f>+#REF!+#REF!+#REF!</f>
        <v>#REF!</v>
      </c>
      <c r="N21" s="311" t="e">
        <f>+#REF!+#REF!+#REF!</f>
        <v>#REF!</v>
      </c>
      <c r="O21" s="311" t="e">
        <f>+#REF!+#REF!+#REF!</f>
        <v>#REF!</v>
      </c>
      <c r="P21" s="311" t="e">
        <f>+#REF!+#REF!+#REF!</f>
        <v>#REF!</v>
      </c>
      <c r="Q21" s="311" t="e">
        <f>+#REF!+#REF!+#REF!</f>
        <v>#REF!</v>
      </c>
      <c r="R21" s="311" t="e">
        <f>+#REF!+#REF!+#REF!</f>
        <v>#REF!</v>
      </c>
      <c r="S21" s="311" t="e">
        <f>+#REF!+#REF!+#REF!+#REF!</f>
        <v>#REF!</v>
      </c>
      <c r="T21" s="311" t="e">
        <f>+#REF!+#REF!+#REF!</f>
        <v>#REF!</v>
      </c>
      <c r="U21" s="311" t="e">
        <f>+#REF!+#REF!+#REF!</f>
        <v>#REF!</v>
      </c>
      <c r="V21" s="311" t="e">
        <f>+#REF!+#REF!+#REF!</f>
        <v>#REF!</v>
      </c>
      <c r="W21" s="311" t="e">
        <f>+#REF!+#REF!+#REF!</f>
        <v>#REF!</v>
      </c>
      <c r="X21" s="311" t="e">
        <f>+#REF!+#REF!+#REF!</f>
        <v>#REF!</v>
      </c>
      <c r="Y21" s="311" t="e">
        <f>+#REF!+#REF!+#REF!</f>
        <v>#REF!</v>
      </c>
      <c r="Z21" s="311" t="e">
        <f t="shared" si="0"/>
        <v>#REF!</v>
      </c>
      <c r="AA21" s="320" t="e">
        <f t="shared" si="1"/>
        <v>#REF!</v>
      </c>
    </row>
    <row r="22" spans="2:27" ht="15.75" thickTop="1" x14ac:dyDescent="0.25">
      <c r="B22" s="288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 t="e">
        <f>+#REF!+#REF!+#REF!+#REF!</f>
        <v>#REF!</v>
      </c>
      <c r="T22" s="290"/>
      <c r="U22" s="290"/>
      <c r="V22" s="290"/>
      <c r="W22" s="290"/>
      <c r="X22" s="290"/>
      <c r="Y22" s="290"/>
      <c r="Z22" s="289"/>
      <c r="AA22" s="322"/>
    </row>
    <row r="23" spans="2:27" x14ac:dyDescent="0.25">
      <c r="B23" s="275" t="s">
        <v>291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 t="e">
        <f>+#REF!+#REF!+#REF!+#REF!</f>
        <v>#REF!</v>
      </c>
      <c r="T23" s="295"/>
      <c r="U23" s="295"/>
      <c r="V23" s="295"/>
      <c r="W23" s="295"/>
      <c r="X23" s="295"/>
      <c r="Y23" s="295"/>
      <c r="Z23" s="295"/>
      <c r="AA23" s="295"/>
    </row>
    <row r="24" spans="2:27" x14ac:dyDescent="0.25">
      <c r="B24" s="288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 t="e">
        <f>+#REF!+#REF!+#REF!+#REF!</f>
        <v>#REF!</v>
      </c>
      <c r="T24" s="290"/>
      <c r="U24" s="290"/>
      <c r="V24" s="290"/>
      <c r="W24" s="290"/>
      <c r="X24" s="290"/>
      <c r="Y24" s="290"/>
      <c r="Z24" s="289"/>
      <c r="AA24" s="322"/>
    </row>
    <row r="25" spans="2:27" x14ac:dyDescent="0.2">
      <c r="B25" s="296" t="s">
        <v>302</v>
      </c>
      <c r="C25" s="290">
        <v>6959</v>
      </c>
      <c r="D25" s="290">
        <v>7059.5255801200001</v>
      </c>
      <c r="E25" s="290">
        <v>6790.7223093399998</v>
      </c>
      <c r="F25" s="290">
        <v>6821.9726179200006</v>
      </c>
      <c r="G25" s="290" t="e">
        <f>+#REF!+#REF!+#REF!</f>
        <v>#REF!</v>
      </c>
      <c r="H25" s="290" t="e">
        <f>+#REF!+#REF!+#REF!</f>
        <v>#REF!</v>
      </c>
      <c r="I25" s="290" t="e">
        <f>+#REF!+#REF!+#REF!</f>
        <v>#REF!</v>
      </c>
      <c r="J25" s="290" t="e">
        <f>+#REF!+#REF!+#REF!</f>
        <v>#REF!</v>
      </c>
      <c r="K25" s="290" t="e">
        <f>+#REF!+#REF!+#REF!</f>
        <v>#REF!</v>
      </c>
      <c r="L25" s="290" t="e">
        <f>+#REF!+#REF!+#REF!</f>
        <v>#REF!</v>
      </c>
      <c r="M25" s="290" t="e">
        <f>+#REF!+#REF!+#REF!</f>
        <v>#REF!</v>
      </c>
      <c r="N25" s="290" t="e">
        <f>+#REF!+#REF!+#REF!</f>
        <v>#REF!</v>
      </c>
      <c r="O25" s="290" t="e">
        <f>+#REF!+#REF!+#REF!</f>
        <v>#REF!</v>
      </c>
      <c r="P25" s="290" t="e">
        <f>+#REF!+#REF!+#REF!</f>
        <v>#REF!</v>
      </c>
      <c r="Q25" s="290" t="e">
        <f>+#REF!+#REF!+#REF!</f>
        <v>#REF!</v>
      </c>
      <c r="R25" s="290" t="e">
        <f>+#REF!+#REF!+#REF!</f>
        <v>#REF!</v>
      </c>
      <c r="S25" s="290" t="e">
        <f>+#REF!+#REF!+#REF!+#REF!</f>
        <v>#REF!</v>
      </c>
      <c r="T25" s="290" t="e">
        <f>+#REF!+#REF!+#REF!</f>
        <v>#REF!</v>
      </c>
      <c r="U25" s="290" t="e">
        <f>+#REF!+#REF!+#REF!</f>
        <v>#REF!</v>
      </c>
      <c r="V25" s="290" t="e">
        <f>+#REF!+#REF!+#REF!</f>
        <v>#REF!</v>
      </c>
      <c r="W25" s="290" t="e">
        <f>+#REF!+#REF!+#REF!</f>
        <v>#REF!</v>
      </c>
      <c r="X25" s="290" t="e">
        <f>+#REF!+#REF!+#REF!</f>
        <v>#REF!</v>
      </c>
      <c r="Y25" s="290" t="e">
        <f>+#REF!+#REF!+#REF!</f>
        <v>#REF!</v>
      </c>
      <c r="Z25" s="290" t="e">
        <f t="shared" si="0"/>
        <v>#REF!</v>
      </c>
      <c r="AA25" s="321" t="e">
        <f t="shared" si="1"/>
        <v>#REF!</v>
      </c>
    </row>
    <row r="26" spans="2:27" x14ac:dyDescent="0.2">
      <c r="B26" s="296" t="s">
        <v>303</v>
      </c>
      <c r="C26" s="290">
        <v>143</v>
      </c>
      <c r="D26" s="290">
        <v>149.21106936000001</v>
      </c>
      <c r="E26" s="290">
        <v>360.27345799</v>
      </c>
      <c r="F26" s="290">
        <v>356.33426735</v>
      </c>
      <c r="G26" s="290" t="e">
        <f>+#REF!+#REF!+#REF!</f>
        <v>#REF!</v>
      </c>
      <c r="H26" s="290" t="e">
        <f>+#REF!+#REF!+#REF!</f>
        <v>#REF!</v>
      </c>
      <c r="I26" s="290" t="e">
        <f>+#REF!+#REF!+#REF!</f>
        <v>#REF!</v>
      </c>
      <c r="J26" s="290" t="e">
        <f>+#REF!+#REF!+#REF!</f>
        <v>#REF!</v>
      </c>
      <c r="K26" s="290" t="e">
        <f>+#REF!+#REF!+#REF!</f>
        <v>#REF!</v>
      </c>
      <c r="L26" s="290" t="e">
        <f>+#REF!+#REF!+#REF!</f>
        <v>#REF!</v>
      </c>
      <c r="M26" s="290" t="e">
        <f>+#REF!+#REF!+#REF!</f>
        <v>#REF!</v>
      </c>
      <c r="N26" s="290" t="e">
        <f>+#REF!+#REF!+#REF!</f>
        <v>#REF!</v>
      </c>
      <c r="O26" s="290" t="e">
        <f>+#REF!+#REF!+#REF!</f>
        <v>#REF!</v>
      </c>
      <c r="P26" s="290" t="e">
        <f>+#REF!+#REF!+#REF!</f>
        <v>#REF!</v>
      </c>
      <c r="Q26" s="290" t="e">
        <f>+#REF!+#REF!+#REF!</f>
        <v>#REF!</v>
      </c>
      <c r="R26" s="290" t="e">
        <f>+#REF!+#REF!+#REF!</f>
        <v>#REF!</v>
      </c>
      <c r="S26" s="290" t="e">
        <f>+#REF!+#REF!+#REF!+#REF!</f>
        <v>#REF!</v>
      </c>
      <c r="T26" s="290" t="e">
        <f>+#REF!+#REF!+#REF!</f>
        <v>#REF!</v>
      </c>
      <c r="U26" s="290" t="e">
        <f>+#REF!+#REF!+#REF!</f>
        <v>#REF!</v>
      </c>
      <c r="V26" s="290" t="e">
        <f>+#REF!+#REF!+#REF!</f>
        <v>#REF!</v>
      </c>
      <c r="W26" s="290" t="e">
        <f>+#REF!+#REF!+#REF!</f>
        <v>#REF!</v>
      </c>
      <c r="X26" s="290" t="e">
        <f>+#REF!+#REF!+#REF!</f>
        <v>#REF!</v>
      </c>
      <c r="Y26" s="290" t="e">
        <f>+#REF!+#REF!+#REF!</f>
        <v>#REF!</v>
      </c>
      <c r="Z26" s="290" t="e">
        <f t="shared" si="0"/>
        <v>#REF!</v>
      </c>
      <c r="AA26" s="321" t="e">
        <f>+X26/T26-1</f>
        <v>#REF!</v>
      </c>
    </row>
    <row r="27" spans="2:27" x14ac:dyDescent="0.2">
      <c r="B27" s="296" t="s">
        <v>304</v>
      </c>
      <c r="C27" s="290">
        <v>2319</v>
      </c>
      <c r="D27" s="290">
        <v>2280.2605040499998</v>
      </c>
      <c r="E27" s="290">
        <v>2571.6298539600002</v>
      </c>
      <c r="F27" s="290">
        <v>2492.3507535899998</v>
      </c>
      <c r="G27" s="290" t="e">
        <f>+#REF!+#REF!+#REF!</f>
        <v>#REF!</v>
      </c>
      <c r="H27" s="290" t="e">
        <f>+#REF!+#REF!+#REF!</f>
        <v>#REF!</v>
      </c>
      <c r="I27" s="290" t="e">
        <f>+#REF!+#REF!+#REF!</f>
        <v>#REF!</v>
      </c>
      <c r="J27" s="290" t="e">
        <f>+#REF!+#REF!+#REF!</f>
        <v>#REF!</v>
      </c>
      <c r="K27" s="290" t="e">
        <f>+#REF!+#REF!+#REF!</f>
        <v>#REF!</v>
      </c>
      <c r="L27" s="290" t="e">
        <f>+#REF!+#REF!+#REF!</f>
        <v>#REF!</v>
      </c>
      <c r="M27" s="290" t="e">
        <f>+#REF!+#REF!+#REF!</f>
        <v>#REF!</v>
      </c>
      <c r="N27" s="290" t="e">
        <f>+#REF!+#REF!+#REF!</f>
        <v>#REF!</v>
      </c>
      <c r="O27" s="290" t="e">
        <f>+#REF!+#REF!+#REF!</f>
        <v>#REF!</v>
      </c>
      <c r="P27" s="290" t="e">
        <f>+#REF!+#REF!+#REF!</f>
        <v>#REF!</v>
      </c>
      <c r="Q27" s="290" t="e">
        <f>+#REF!+#REF!+#REF!</f>
        <v>#REF!</v>
      </c>
      <c r="R27" s="290" t="e">
        <f>+#REF!+#REF!+#REF!</f>
        <v>#REF!</v>
      </c>
      <c r="S27" s="290" t="e">
        <f>+#REF!+#REF!+#REF!+#REF!</f>
        <v>#REF!</v>
      </c>
      <c r="T27" s="290" t="e">
        <f>+#REF!+#REF!+#REF!</f>
        <v>#REF!</v>
      </c>
      <c r="U27" s="290" t="e">
        <f>+#REF!+#REF!+#REF!</f>
        <v>#REF!</v>
      </c>
      <c r="V27" s="290" t="e">
        <f>+#REF!+#REF!+#REF!</f>
        <v>#REF!</v>
      </c>
      <c r="W27" s="290" t="e">
        <f>+#REF!+#REF!+#REF!</f>
        <v>#REF!</v>
      </c>
      <c r="X27" s="290" t="e">
        <f>+#REF!+#REF!+#REF!</f>
        <v>#REF!</v>
      </c>
      <c r="Y27" s="290" t="e">
        <f>+#REF!+#REF!+#REF!</f>
        <v>#REF!</v>
      </c>
      <c r="Z27" s="290" t="e">
        <f t="shared" si="0"/>
        <v>#REF!</v>
      </c>
      <c r="AA27" s="321" t="e">
        <f t="shared" si="1"/>
        <v>#REF!</v>
      </c>
    </row>
    <row r="28" spans="2:27" x14ac:dyDescent="0.2">
      <c r="B28" s="296" t="s">
        <v>305</v>
      </c>
      <c r="C28" s="290">
        <v>63</v>
      </c>
      <c r="D28" s="290">
        <v>130</v>
      </c>
      <c r="E28" s="290">
        <v>390.84127088000002</v>
      </c>
      <c r="F28" s="290">
        <v>402.85024039500001</v>
      </c>
      <c r="G28" s="290" t="e">
        <f>+#REF!+#REF!+#REF!</f>
        <v>#REF!</v>
      </c>
      <c r="H28" s="290" t="e">
        <f>+#REF!+#REF!+#REF!</f>
        <v>#REF!</v>
      </c>
      <c r="I28" s="290" t="e">
        <f>+#REF!+#REF!+#REF!</f>
        <v>#REF!</v>
      </c>
      <c r="J28" s="290" t="e">
        <f>+#REF!+#REF!+#REF!</f>
        <v>#REF!</v>
      </c>
      <c r="K28" s="290" t="e">
        <f>+#REF!+#REF!+#REF!</f>
        <v>#REF!</v>
      </c>
      <c r="L28" s="290" t="e">
        <f>+#REF!+#REF!+#REF!</f>
        <v>#REF!</v>
      </c>
      <c r="M28" s="290" t="e">
        <f>+#REF!+#REF!+#REF!</f>
        <v>#REF!</v>
      </c>
      <c r="N28" s="290" t="e">
        <f>+#REF!+#REF!+#REF!</f>
        <v>#REF!</v>
      </c>
      <c r="O28" s="290" t="e">
        <f>+#REF!+#REF!+#REF!</f>
        <v>#REF!</v>
      </c>
      <c r="P28" s="290" t="e">
        <f>+#REF!+#REF!+#REF!</f>
        <v>#REF!</v>
      </c>
      <c r="Q28" s="290" t="e">
        <f>+#REF!+#REF!+#REF!</f>
        <v>#REF!</v>
      </c>
      <c r="R28" s="290" t="e">
        <f>+#REF!+#REF!+#REF!</f>
        <v>#REF!</v>
      </c>
      <c r="S28" s="290" t="e">
        <f>+#REF!+#REF!+#REF!+#REF!</f>
        <v>#REF!</v>
      </c>
      <c r="T28" s="290" t="e">
        <f>+#REF!+#REF!+#REF!</f>
        <v>#REF!</v>
      </c>
      <c r="U28" s="290" t="e">
        <f>+#REF!+#REF!+#REF!</f>
        <v>#REF!</v>
      </c>
      <c r="V28" s="290" t="e">
        <f>+#REF!+#REF!+#REF!</f>
        <v>#REF!</v>
      </c>
      <c r="W28" s="290" t="e">
        <f>+#REF!+#REF!+#REF!</f>
        <v>#REF!</v>
      </c>
      <c r="X28" s="290" t="e">
        <f>+#REF!+#REF!+#REF!</f>
        <v>#REF!</v>
      </c>
      <c r="Y28" s="290" t="e">
        <f>+#REF!+#REF!+#REF!</f>
        <v>#REF!</v>
      </c>
      <c r="Z28" s="290" t="e">
        <f t="shared" si="0"/>
        <v>#REF!</v>
      </c>
      <c r="AA28" s="321" t="e">
        <f t="shared" si="1"/>
        <v>#REF!</v>
      </c>
    </row>
    <row r="29" spans="2:27" x14ac:dyDescent="0.2">
      <c r="B29" s="297" t="s">
        <v>306</v>
      </c>
      <c r="C29" s="301">
        <v>6411</v>
      </c>
      <c r="D29" s="301">
        <v>5634.6974118999997</v>
      </c>
      <c r="E29" s="290">
        <v>5802.41</v>
      </c>
      <c r="F29" s="290">
        <v>6212.3883555439998</v>
      </c>
      <c r="G29" s="290" t="e">
        <f>+#REF!+#REF!+#REF!</f>
        <v>#REF!</v>
      </c>
      <c r="H29" s="290" t="e">
        <f>+#REF!+#REF!+#REF!</f>
        <v>#REF!</v>
      </c>
      <c r="I29" s="290" t="e">
        <f>+#REF!+#REF!+#REF!</f>
        <v>#REF!</v>
      </c>
      <c r="J29" s="290" t="e">
        <f>+#REF!+#REF!+#REF!</f>
        <v>#REF!</v>
      </c>
      <c r="K29" s="290" t="e">
        <f>+#REF!+#REF!+#REF!</f>
        <v>#REF!</v>
      </c>
      <c r="L29" s="290" t="e">
        <f>+#REF!+#REF!+#REF!</f>
        <v>#REF!</v>
      </c>
      <c r="M29" s="290" t="e">
        <f>+#REF!+#REF!+#REF!</f>
        <v>#REF!</v>
      </c>
      <c r="N29" s="290" t="e">
        <f>+#REF!+#REF!+#REF!</f>
        <v>#REF!</v>
      </c>
      <c r="O29" s="290" t="e">
        <f>+#REF!+#REF!+#REF!</f>
        <v>#REF!</v>
      </c>
      <c r="P29" s="290" t="e">
        <f>+#REF!+#REF!+#REF!</f>
        <v>#REF!</v>
      </c>
      <c r="Q29" s="290" t="e">
        <f>+#REF!+#REF!+#REF!</f>
        <v>#REF!</v>
      </c>
      <c r="R29" s="290" t="e">
        <f>+#REF!+#REF!+#REF!</f>
        <v>#REF!</v>
      </c>
      <c r="S29" s="290" t="e">
        <f>+#REF!+#REF!+#REF!+#REF!</f>
        <v>#REF!</v>
      </c>
      <c r="T29" s="290" t="e">
        <f>+#REF!+#REF!+#REF!</f>
        <v>#REF!</v>
      </c>
      <c r="U29" s="290" t="e">
        <f>+#REF!+#REF!+#REF!</f>
        <v>#REF!</v>
      </c>
      <c r="V29" s="290" t="e">
        <f>+#REF!+#REF!+#REF!</f>
        <v>#REF!</v>
      </c>
      <c r="W29" s="290" t="e">
        <f>+#REF!+#REF!+#REF!</f>
        <v>#REF!</v>
      </c>
      <c r="X29" s="290" t="e">
        <f>+#REF!+#REF!+#REF!</f>
        <v>#REF!</v>
      </c>
      <c r="Y29" s="290" t="e">
        <f>+#REF!+#REF!+#REF!</f>
        <v>#REF!</v>
      </c>
      <c r="Z29" s="290" t="e">
        <f t="shared" si="0"/>
        <v>#REF!</v>
      </c>
      <c r="AA29" s="321" t="e">
        <f t="shared" si="1"/>
        <v>#REF!</v>
      </c>
    </row>
    <row r="30" spans="2:27" s="294" customFormat="1" ht="15.75" thickBot="1" x14ac:dyDescent="0.3">
      <c r="B30" s="292" t="s">
        <v>307</v>
      </c>
      <c r="C30" s="311">
        <v>15895</v>
      </c>
      <c r="D30" s="311">
        <v>15253.69456543</v>
      </c>
      <c r="E30" s="311">
        <v>15915.876892170001</v>
      </c>
      <c r="F30" s="311">
        <v>16285.896234799</v>
      </c>
      <c r="G30" s="311" t="e">
        <f>+#REF!+#REF!+#REF!</f>
        <v>#REF!</v>
      </c>
      <c r="H30" s="311" t="e">
        <f>+#REF!+#REF!+#REF!</f>
        <v>#REF!</v>
      </c>
      <c r="I30" s="311" t="e">
        <f>+#REF!+#REF!+#REF!</f>
        <v>#REF!</v>
      </c>
      <c r="J30" s="311" t="e">
        <f>+#REF!+#REF!+#REF!</f>
        <v>#REF!</v>
      </c>
      <c r="K30" s="311" t="e">
        <f>+#REF!+#REF!+#REF!</f>
        <v>#REF!</v>
      </c>
      <c r="L30" s="311" t="e">
        <f>+#REF!+#REF!+#REF!</f>
        <v>#REF!</v>
      </c>
      <c r="M30" s="311" t="e">
        <f>+#REF!+#REF!+#REF!</f>
        <v>#REF!</v>
      </c>
      <c r="N30" s="311" t="e">
        <f>+#REF!+#REF!+#REF!</f>
        <v>#REF!</v>
      </c>
      <c r="O30" s="311" t="e">
        <f>+#REF!+#REF!+#REF!</f>
        <v>#REF!</v>
      </c>
      <c r="P30" s="311" t="e">
        <f>+#REF!+#REF!+#REF!</f>
        <v>#REF!</v>
      </c>
      <c r="Q30" s="311" t="e">
        <f>+#REF!+#REF!+#REF!</f>
        <v>#REF!</v>
      </c>
      <c r="R30" s="311" t="e">
        <f>+#REF!+#REF!+#REF!</f>
        <v>#REF!</v>
      </c>
      <c r="S30" s="311" t="e">
        <f>+#REF!+#REF!+#REF!+#REF!</f>
        <v>#REF!</v>
      </c>
      <c r="T30" s="311" t="e">
        <f>+#REF!+#REF!+#REF!</f>
        <v>#REF!</v>
      </c>
      <c r="U30" s="311" t="e">
        <f>+#REF!+#REF!+#REF!</f>
        <v>#REF!</v>
      </c>
      <c r="V30" s="311" t="e">
        <f>+#REF!+#REF!+#REF!</f>
        <v>#REF!</v>
      </c>
      <c r="W30" s="311" t="e">
        <f>+#REF!+#REF!+#REF!</f>
        <v>#REF!</v>
      </c>
      <c r="X30" s="311" t="e">
        <f>+#REF!+#REF!+#REF!</f>
        <v>#REF!</v>
      </c>
      <c r="Y30" s="311" t="e">
        <f>+#REF!+#REF!+#REF!</f>
        <v>#REF!</v>
      </c>
      <c r="Z30" s="311" t="e">
        <f>+X30-T30</f>
        <v>#REF!</v>
      </c>
      <c r="AA30" s="320" t="e">
        <f>+X30/T30-1</f>
        <v>#REF!</v>
      </c>
    </row>
    <row r="31" spans="2:27" ht="15.75" thickTop="1" x14ac:dyDescent="0.2">
      <c r="B31" s="288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89"/>
      <c r="AA31" s="321"/>
    </row>
    <row r="32" spans="2:27" s="294" customFormat="1" ht="15.75" thickBot="1" x14ac:dyDescent="0.3">
      <c r="B32" s="275" t="s">
        <v>308</v>
      </c>
      <c r="C32" s="311">
        <v>125610</v>
      </c>
      <c r="D32" s="311">
        <v>123598.69550402</v>
      </c>
      <c r="E32" s="311">
        <v>122940.26207717</v>
      </c>
      <c r="F32" s="311">
        <v>123737.83695264049</v>
      </c>
      <c r="G32" s="311" t="e">
        <f>+#REF!+#REF!+#REF!</f>
        <v>#REF!</v>
      </c>
      <c r="H32" s="311" t="e">
        <f>+#REF!+#REF!+#REF!</f>
        <v>#REF!</v>
      </c>
      <c r="I32" s="311" t="e">
        <f>+#REF!+#REF!+#REF!</f>
        <v>#REF!</v>
      </c>
      <c r="J32" s="311" t="e">
        <f>+#REF!+#REF!+#REF!</f>
        <v>#REF!</v>
      </c>
      <c r="K32" s="311" t="e">
        <f>+#REF!+#REF!+#REF!</f>
        <v>#REF!</v>
      </c>
      <c r="L32" s="311" t="e">
        <f>+#REF!+#REF!+#REF!</f>
        <v>#REF!</v>
      </c>
      <c r="M32" s="311" t="e">
        <f>+#REF!+#REF!+#REF!</f>
        <v>#REF!</v>
      </c>
      <c r="N32" s="311" t="e">
        <f>+#REF!+#REF!+#REF!</f>
        <v>#REF!</v>
      </c>
      <c r="O32" s="311" t="e">
        <f>+#REF!+#REF!+#REF!</f>
        <v>#REF!</v>
      </c>
      <c r="P32" s="311" t="e">
        <f>+#REF!+#REF!+#REF!</f>
        <v>#REF!</v>
      </c>
      <c r="Q32" s="311" t="e">
        <f>+#REF!+#REF!+#REF!</f>
        <v>#REF!</v>
      </c>
      <c r="R32" s="311" t="e">
        <f>+#REF!+#REF!+#REF!</f>
        <v>#REF!</v>
      </c>
      <c r="S32" s="311" t="e">
        <f>+#REF!+#REF!+#REF!+#REF!</f>
        <v>#REF!</v>
      </c>
      <c r="T32" s="311" t="e">
        <f>+#REF!+#REF!+#REF!</f>
        <v>#REF!</v>
      </c>
      <c r="U32" s="311" t="e">
        <f>+#REF!+#REF!+#REF!</f>
        <v>#REF!</v>
      </c>
      <c r="V32" s="311" t="e">
        <f>+#REF!+#REF!+#REF!</f>
        <v>#REF!</v>
      </c>
      <c r="W32" s="311" t="e">
        <f>+#REF!+#REF!+#REF!</f>
        <v>#REF!</v>
      </c>
      <c r="X32" s="311" t="e">
        <f>+#REF!+#REF!+#REF!</f>
        <v>#REF!</v>
      </c>
      <c r="Y32" s="311" t="e">
        <f>+#REF!+#REF!+#REF!</f>
        <v>#REF!</v>
      </c>
      <c r="Z32" s="311" t="e">
        <f t="shared" si="0"/>
        <v>#REF!</v>
      </c>
      <c r="AA32" s="320" t="e">
        <f t="shared" si="1"/>
        <v>#REF!</v>
      </c>
    </row>
    <row r="33" spans="2:27" ht="15.75" thickTop="1" x14ac:dyDescent="0.2">
      <c r="B33" s="288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89"/>
      <c r="AA33" s="324"/>
    </row>
    <row r="34" spans="2:27" x14ac:dyDescent="0.25">
      <c r="B34" s="298" t="s">
        <v>309</v>
      </c>
      <c r="C34" s="299">
        <v>136817</v>
      </c>
      <c r="D34" s="299">
        <v>141759.59157347001</v>
      </c>
      <c r="E34" s="299">
        <v>145406.70759789</v>
      </c>
      <c r="F34" s="299">
        <v>171078.47924240003</v>
      </c>
      <c r="G34" s="299" t="e">
        <f>+#REF!+#REF!+#REF!</f>
        <v>#REF!</v>
      </c>
      <c r="H34" s="299" t="e">
        <f>+#REF!+#REF!+#REF!</f>
        <v>#REF!</v>
      </c>
      <c r="I34" s="299" t="e">
        <f>+#REF!+#REF!+#REF!</f>
        <v>#REF!</v>
      </c>
      <c r="J34" s="299" t="e">
        <f>+#REF!+#REF!+#REF!</f>
        <v>#REF!</v>
      </c>
      <c r="K34" s="299" t="e">
        <f>+#REF!+#REF!+#REF!</f>
        <v>#REF!</v>
      </c>
      <c r="L34" s="299" t="e">
        <f>+#REF!+#REF!+#REF!</f>
        <v>#REF!</v>
      </c>
      <c r="M34" s="299" t="e">
        <f>+#REF!+#REF!+#REF!</f>
        <v>#REF!</v>
      </c>
      <c r="N34" s="299" t="e">
        <f>+#REF!+#REF!+#REF!</f>
        <v>#REF!</v>
      </c>
      <c r="O34" s="299" t="e">
        <f>+#REF!+#REF!+#REF!</f>
        <v>#REF!</v>
      </c>
      <c r="P34" s="299" t="e">
        <f>+#REF!+#REF!+#REF!</f>
        <v>#REF!</v>
      </c>
      <c r="Q34" s="299" t="e">
        <f>+#REF!+#REF!+#REF!</f>
        <v>#REF!</v>
      </c>
      <c r="R34" s="299" t="e">
        <f>+#REF!+#REF!+#REF!</f>
        <v>#REF!</v>
      </c>
      <c r="S34" s="299" t="e">
        <f>+#REF!+#REF!+#REF!+#REF!</f>
        <v>#REF!</v>
      </c>
      <c r="T34" s="299" t="e">
        <f>+#REF!+#REF!+#REF!</f>
        <v>#REF!</v>
      </c>
      <c r="U34" s="299" t="e">
        <f>+#REF!+#REF!+#REF!</f>
        <v>#REF!</v>
      </c>
      <c r="V34" s="299" t="e">
        <f>+#REF!+#REF!+#REF!</f>
        <v>#REF!</v>
      </c>
      <c r="W34" s="299" t="e">
        <f>+#REF!+#REF!+#REF!</f>
        <v>#REF!</v>
      </c>
      <c r="X34" s="299" t="e">
        <f>+#REF!+#REF!+#REF!</f>
        <v>#REF!</v>
      </c>
      <c r="Y34" s="299" t="e">
        <f>+#REF!+#REF!+#REF!</f>
        <v>#REF!</v>
      </c>
      <c r="Z34" s="293" t="e">
        <f>+X34-T34</f>
        <v>#REF!</v>
      </c>
      <c r="AA34" s="325" t="e">
        <f t="shared" si="1"/>
        <v>#REF!</v>
      </c>
    </row>
    <row r="35" spans="2:27" x14ac:dyDescent="0.2">
      <c r="B35" s="297" t="s">
        <v>310</v>
      </c>
      <c r="C35" s="290">
        <v>29284</v>
      </c>
      <c r="D35" s="290">
        <v>31752.307329110001</v>
      </c>
      <c r="E35" s="290">
        <v>32822.354421570002</v>
      </c>
      <c r="F35" s="290">
        <v>59340.313420310005</v>
      </c>
      <c r="G35" s="290" t="e">
        <f>+#REF!+#REF!+#REF!</f>
        <v>#REF!</v>
      </c>
      <c r="H35" s="290" t="e">
        <f>+#REF!+#REF!+#REF!</f>
        <v>#REF!</v>
      </c>
      <c r="I35" s="290" t="e">
        <f>+#REF!+#REF!+#REF!</f>
        <v>#REF!</v>
      </c>
      <c r="J35" s="290" t="e">
        <f>+#REF!+#REF!+#REF!</f>
        <v>#REF!</v>
      </c>
      <c r="K35" s="290" t="e">
        <f>+#REF!+#REF!+#REF!</f>
        <v>#REF!</v>
      </c>
      <c r="L35" s="290" t="e">
        <f>+#REF!+#REF!+#REF!</f>
        <v>#REF!</v>
      </c>
      <c r="M35" s="290" t="e">
        <f>+#REF!+#REF!+#REF!</f>
        <v>#REF!</v>
      </c>
      <c r="N35" s="290" t="e">
        <f>+#REF!+#REF!+#REF!</f>
        <v>#REF!</v>
      </c>
      <c r="O35" s="290" t="e">
        <f>+#REF!+#REF!+#REF!</f>
        <v>#REF!</v>
      </c>
      <c r="P35" s="290" t="e">
        <f>+#REF!+#REF!+#REF!</f>
        <v>#REF!</v>
      </c>
      <c r="Q35" s="290" t="e">
        <f>+#REF!+#REF!+#REF!</f>
        <v>#REF!</v>
      </c>
      <c r="R35" s="290" t="e">
        <f>+#REF!+#REF!+#REF!</f>
        <v>#REF!</v>
      </c>
      <c r="S35" s="290" t="e">
        <f>+#REF!+#REF!+#REF!+#REF!</f>
        <v>#REF!</v>
      </c>
      <c r="T35" s="290" t="e">
        <f>+#REF!+#REF!+#REF!</f>
        <v>#REF!</v>
      </c>
      <c r="U35" s="290" t="e">
        <f>+#REF!+#REF!+#REF!</f>
        <v>#REF!</v>
      </c>
      <c r="V35" s="290" t="e">
        <f>+#REF!+#REF!+#REF!</f>
        <v>#REF!</v>
      </c>
      <c r="W35" s="290" t="e">
        <f>+#REF!+#REF!+#REF!</f>
        <v>#REF!</v>
      </c>
      <c r="X35" s="290" t="e">
        <f>+#REF!+#REF!+#REF!</f>
        <v>#REF!</v>
      </c>
      <c r="Y35" s="290" t="e">
        <f>+#REF!+#REF!+#REF!</f>
        <v>#REF!</v>
      </c>
      <c r="Z35" s="289" t="e">
        <f t="shared" si="0"/>
        <v>#REF!</v>
      </c>
      <c r="AA35" s="321" t="e">
        <f t="shared" si="1"/>
        <v>#REF!</v>
      </c>
    </row>
    <row r="36" spans="2:27" x14ac:dyDescent="0.2">
      <c r="B36" s="297" t="s">
        <v>3</v>
      </c>
      <c r="C36" s="290">
        <v>107533</v>
      </c>
      <c r="D36" s="290">
        <v>110007.28424435999</v>
      </c>
      <c r="E36" s="290">
        <v>112584.35317632</v>
      </c>
      <c r="F36" s="290">
        <v>111738.16582209</v>
      </c>
      <c r="G36" s="290" t="e">
        <f>+#REF!+#REF!+#REF!</f>
        <v>#REF!</v>
      </c>
      <c r="H36" s="290" t="e">
        <f>+#REF!+#REF!+#REF!</f>
        <v>#REF!</v>
      </c>
      <c r="I36" s="290" t="e">
        <f>+#REF!+#REF!+#REF!</f>
        <v>#REF!</v>
      </c>
      <c r="J36" s="290" t="e">
        <f>+#REF!+#REF!+#REF!</f>
        <v>#REF!</v>
      </c>
      <c r="K36" s="290" t="e">
        <f>+#REF!+#REF!+#REF!</f>
        <v>#REF!</v>
      </c>
      <c r="L36" s="290" t="e">
        <f>+#REF!+#REF!+#REF!</f>
        <v>#REF!</v>
      </c>
      <c r="M36" s="290" t="e">
        <f>+#REF!+#REF!+#REF!</f>
        <v>#REF!</v>
      </c>
      <c r="N36" s="290" t="e">
        <f>+#REF!+#REF!+#REF!</f>
        <v>#REF!</v>
      </c>
      <c r="O36" s="290" t="e">
        <f>+#REF!+#REF!+#REF!</f>
        <v>#REF!</v>
      </c>
      <c r="P36" s="290" t="e">
        <f>+#REF!+#REF!+#REF!</f>
        <v>#REF!</v>
      </c>
      <c r="Q36" s="290" t="e">
        <f>+#REF!+#REF!+#REF!</f>
        <v>#REF!</v>
      </c>
      <c r="R36" s="290" t="e">
        <f>+#REF!+#REF!+#REF!</f>
        <v>#REF!</v>
      </c>
      <c r="S36" s="290" t="e">
        <f>+#REF!+#REF!+#REF!+#REF!</f>
        <v>#REF!</v>
      </c>
      <c r="T36" s="290" t="e">
        <f>+#REF!+#REF!+#REF!</f>
        <v>#REF!</v>
      </c>
      <c r="U36" s="290" t="e">
        <f>+#REF!+#REF!+#REF!</f>
        <v>#REF!</v>
      </c>
      <c r="V36" s="290" t="e">
        <f>+#REF!+#REF!+#REF!</f>
        <v>#REF!</v>
      </c>
      <c r="W36" s="290" t="e">
        <f>+#REF!+#REF!+#REF!</f>
        <v>#REF!</v>
      </c>
      <c r="X36" s="290" t="e">
        <f>+#REF!+#REF!+#REF!</f>
        <v>#REF!</v>
      </c>
      <c r="Y36" s="290" t="e">
        <f>+#REF!+#REF!+#REF!</f>
        <v>#REF!</v>
      </c>
      <c r="Z36" s="289" t="e">
        <f t="shared" si="0"/>
        <v>#REF!</v>
      </c>
      <c r="AA36" s="321" t="e">
        <f t="shared" si="1"/>
        <v>#REF!</v>
      </c>
    </row>
    <row r="37" spans="2:27" x14ac:dyDescent="0.25">
      <c r="B37" s="300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1"/>
      <c r="AA37" s="301"/>
    </row>
    <row r="38" spans="2:27" x14ac:dyDescent="0.25">
      <c r="Z38" s="268"/>
      <c r="AA38" s="268"/>
    </row>
    <row r="39" spans="2:27" x14ac:dyDescent="0.25">
      <c r="B39" s="303" t="s">
        <v>387</v>
      </c>
      <c r="C39" s="303"/>
      <c r="D39" s="30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03"/>
      <c r="AA39" s="303"/>
    </row>
    <row r="40" spans="2:27" x14ac:dyDescent="0.25">
      <c r="B40" s="303" t="s">
        <v>390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</row>
    <row r="41" spans="2:27" x14ac:dyDescent="0.25"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</row>
    <row r="42" spans="2:27" x14ac:dyDescent="0.25"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</row>
  </sheetData>
  <mergeCells count="4">
    <mergeCell ref="B1:AA1"/>
    <mergeCell ref="B2:AA2"/>
    <mergeCell ref="B3:AA3"/>
    <mergeCell ref="B4:AA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3" t="s">
        <v>132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8" ht="18.75" x14ac:dyDescent="0.25">
      <c r="B2" s="353" t="s">
        <v>294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8" ht="18.75" x14ac:dyDescent="0.25">
      <c r="B3" s="353" t="s">
        <v>295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8" ht="18.75" x14ac:dyDescent="0.25">
      <c r="B4" s="353" t="s">
        <v>374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8" ht="18.75" x14ac:dyDescent="0.25">
      <c r="B5" s="283"/>
      <c r="C5" s="283"/>
      <c r="D5" s="283"/>
      <c r="E5" s="283"/>
      <c r="F5" s="283"/>
      <c r="G5" s="283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283"/>
      <c r="Y5" s="283"/>
    </row>
    <row r="6" spans="2:28" ht="30" x14ac:dyDescent="0.25">
      <c r="B6" s="275" t="s">
        <v>0</v>
      </c>
      <c r="C6" s="261" t="s">
        <v>315</v>
      </c>
      <c r="D6" s="261" t="s">
        <v>316</v>
      </c>
      <c r="E6" s="261" t="s">
        <v>317</v>
      </c>
      <c r="F6" s="261" t="s">
        <v>326</v>
      </c>
      <c r="G6" s="261" t="s">
        <v>328</v>
      </c>
      <c r="H6" s="261" t="s">
        <v>333</v>
      </c>
      <c r="I6" s="261" t="s">
        <v>335</v>
      </c>
      <c r="J6" s="261" t="s">
        <v>338</v>
      </c>
      <c r="K6" s="261" t="s">
        <v>341</v>
      </c>
      <c r="L6" s="261" t="s">
        <v>345</v>
      </c>
      <c r="M6" s="261" t="s">
        <v>348</v>
      </c>
      <c r="N6" s="261" t="s">
        <v>354</v>
      </c>
      <c r="O6" s="261" t="s">
        <v>357</v>
      </c>
      <c r="P6" s="261" t="s">
        <v>359</v>
      </c>
      <c r="Q6" s="261" t="s">
        <v>360</v>
      </c>
      <c r="R6" s="261" t="s">
        <v>361</v>
      </c>
      <c r="S6" s="261" t="s">
        <v>368</v>
      </c>
      <c r="T6" s="261" t="s">
        <v>372</v>
      </c>
      <c r="U6" s="261" t="s">
        <v>375</v>
      </c>
      <c r="V6" s="261" t="s">
        <v>378</v>
      </c>
      <c r="W6" s="261" t="s">
        <v>379</v>
      </c>
      <c r="X6" s="284" t="s">
        <v>280</v>
      </c>
      <c r="Y6" s="323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1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1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1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1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1">
        <v>0</v>
      </c>
      <c r="Z12" s="268"/>
      <c r="AA12" s="291"/>
    </row>
    <row r="13" spans="2:28" x14ac:dyDescent="0.2">
      <c r="B13" s="288" t="s">
        <v>7</v>
      </c>
      <c r="C13" s="301">
        <v>3665</v>
      </c>
      <c r="D13" s="301">
        <v>4119</v>
      </c>
      <c r="E13" s="290">
        <v>3906.49</v>
      </c>
      <c r="F13" s="301">
        <v>4203.7700461309996</v>
      </c>
      <c r="G13" s="301">
        <v>4175.2207150100003</v>
      </c>
      <c r="H13" s="301">
        <v>4442.0327057909999</v>
      </c>
      <c r="I13" s="301">
        <v>4470.7115742440001</v>
      </c>
      <c r="J13" s="304">
        <v>4614.1326235500001</v>
      </c>
      <c r="K13" s="304">
        <v>4740.5007184899996</v>
      </c>
      <c r="L13" s="304">
        <v>5217.5709402109997</v>
      </c>
      <c r="M13" s="304">
        <v>5261.4271478459996</v>
      </c>
      <c r="N13" s="304">
        <v>5393.7738278710003</v>
      </c>
      <c r="O13" s="304">
        <v>5299.1481701049997</v>
      </c>
      <c r="P13" s="347">
        <v>5996.5007637709996</v>
      </c>
      <c r="Q13" s="347">
        <v>6092.5682623029998</v>
      </c>
      <c r="R13" s="347">
        <v>6364.8945656246797</v>
      </c>
      <c r="S13" s="347">
        <v>6952.1623142897597</v>
      </c>
      <c r="T13" s="347">
        <v>7086.7928595673902</v>
      </c>
      <c r="U13" s="347">
        <v>6913.8473846329998</v>
      </c>
      <c r="V13" s="347"/>
      <c r="W13" s="347"/>
      <c r="X13" s="290">
        <f>+U13-Q13</f>
        <v>821.27912233000006</v>
      </c>
      <c r="Y13" s="321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1">
        <v>121039.2</v>
      </c>
      <c r="D14" s="311">
        <v>120136</v>
      </c>
      <c r="E14" s="311">
        <v>118767.55</v>
      </c>
      <c r="F14" s="311">
        <f t="shared" ref="F14:N14" si="2">SUM(F8:F13)</f>
        <v>119571.0550065026</v>
      </c>
      <c r="G14" s="311">
        <f t="shared" si="2"/>
        <v>119736.60956903899</v>
      </c>
      <c r="H14" s="311">
        <f t="shared" si="2"/>
        <v>117745.33517114499</v>
      </c>
      <c r="I14" s="311">
        <f t="shared" si="2"/>
        <v>117889.67880037389</v>
      </c>
      <c r="J14" s="311">
        <f t="shared" si="2"/>
        <v>118523.3463762647</v>
      </c>
      <c r="K14" s="311">
        <f t="shared" si="2"/>
        <v>121483.88531261738</v>
      </c>
      <c r="L14" s="311">
        <f t="shared" si="2"/>
        <v>121488.132463962</v>
      </c>
      <c r="M14" s="311">
        <f t="shared" si="2"/>
        <v>121028.65480512001</v>
      </c>
      <c r="N14" s="311">
        <f t="shared" si="2"/>
        <v>122562.69677394601</v>
      </c>
      <c r="O14" s="311">
        <f t="shared" ref="O14:U14" si="3">SUM(O8:O13)</f>
        <v>124990.36559986099</v>
      </c>
      <c r="P14" s="311">
        <f t="shared" si="3"/>
        <v>125264.1761806201</v>
      </c>
      <c r="Q14" s="311">
        <f t="shared" si="3"/>
        <v>129189.04879568901</v>
      </c>
      <c r="R14" s="311">
        <f t="shared" si="3"/>
        <v>130367.33943054508</v>
      </c>
      <c r="S14" s="311">
        <f t="shared" si="3"/>
        <v>130352.42361324535</v>
      </c>
      <c r="T14" s="311">
        <f t="shared" si="3"/>
        <v>129218.86449966708</v>
      </c>
      <c r="U14" s="311">
        <f t="shared" si="3"/>
        <v>128984.22364924301</v>
      </c>
      <c r="V14" s="311"/>
      <c r="W14" s="311"/>
      <c r="X14" s="311">
        <f>+U14-Q14</f>
        <v>-204.82514644600451</v>
      </c>
      <c r="Y14" s="320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1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1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1">
        <v>2935</v>
      </c>
      <c r="D20" s="301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1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1">
        <v>107544</v>
      </c>
      <c r="D21" s="311">
        <v>106172</v>
      </c>
      <c r="E21" s="311">
        <v>104480.7</v>
      </c>
      <c r="F21" s="311">
        <f t="shared" ref="F21:N21" si="6">SUM(F18:F20)</f>
        <v>104883.8471931815</v>
      </c>
      <c r="G21" s="311">
        <f t="shared" si="6"/>
        <v>105423.86839175204</v>
      </c>
      <c r="H21" s="311">
        <f t="shared" si="6"/>
        <v>103670.70906198479</v>
      </c>
      <c r="I21" s="311">
        <f t="shared" si="6"/>
        <v>103571.6494201903</v>
      </c>
      <c r="J21" s="311">
        <f t="shared" si="6"/>
        <v>104053.3559080033</v>
      </c>
      <c r="K21" s="311">
        <f t="shared" si="6"/>
        <v>106738.4195003443</v>
      </c>
      <c r="L21" s="311">
        <f t="shared" si="6"/>
        <v>106326.81255262331</v>
      </c>
      <c r="M21" s="311">
        <f t="shared" si="6"/>
        <v>105555.5873082428</v>
      </c>
      <c r="N21" s="311">
        <f t="shared" si="6"/>
        <v>106519.6971740338</v>
      </c>
      <c r="O21" s="311">
        <f t="shared" ref="O21:U21" si="7">SUM(O18:O20)</f>
        <v>109094.14891123169</v>
      </c>
      <c r="P21" s="311">
        <f t="shared" si="7"/>
        <v>109394.7244461833</v>
      </c>
      <c r="Q21" s="311">
        <f t="shared" si="7"/>
        <v>113527.893233597</v>
      </c>
      <c r="R21" s="311">
        <f t="shared" si="7"/>
        <v>114606.85611671899</v>
      </c>
      <c r="S21" s="311">
        <f t="shared" si="7"/>
        <v>114733.951602168</v>
      </c>
      <c r="T21" s="311">
        <f t="shared" si="7"/>
        <v>113632.12101989551</v>
      </c>
      <c r="U21" s="311">
        <f t="shared" si="7"/>
        <v>113334.345327296</v>
      </c>
      <c r="V21" s="311"/>
      <c r="W21" s="311"/>
      <c r="X21" s="311">
        <f>+U21-Q21</f>
        <v>-193.54790630099887</v>
      </c>
      <c r="Y21" s="320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289"/>
      <c r="Y22" s="322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289"/>
      <c r="Y24" s="322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1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1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1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1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1">
        <v>4425</v>
      </c>
      <c r="D29" s="301">
        <v>4840</v>
      </c>
      <c r="E29" s="290">
        <v>4972.41</v>
      </c>
      <c r="F29" s="301">
        <v>5373.1093829439997</v>
      </c>
      <c r="G29" s="301">
        <v>5359.6900890699999</v>
      </c>
      <c r="H29" s="301">
        <v>5294.4533961699999</v>
      </c>
      <c r="I29" s="301">
        <v>5478.5843992979999</v>
      </c>
      <c r="J29" s="301">
        <v>5686.4098960580004</v>
      </c>
      <c r="K29" s="301">
        <v>5813.3361165269998</v>
      </c>
      <c r="L29" s="304">
        <v>6075.385418289</v>
      </c>
      <c r="M29" s="304">
        <v>6245.2749454739997</v>
      </c>
      <c r="N29" s="304">
        <v>6647.8490746509997</v>
      </c>
      <c r="O29" s="304">
        <v>6485.3020718070002</v>
      </c>
      <c r="P29" s="347">
        <v>6787.5274194599997</v>
      </c>
      <c r="Q29" s="347">
        <v>6358.1153717899997</v>
      </c>
      <c r="R29" s="347">
        <v>5550.9858648249992</v>
      </c>
      <c r="S29" s="347">
        <v>5354.9643186920002</v>
      </c>
      <c r="T29" s="347">
        <v>5542.3731211069999</v>
      </c>
      <c r="U29" s="347">
        <v>5703.846116836</v>
      </c>
      <c r="V29" s="347"/>
      <c r="W29" s="347"/>
      <c r="X29" s="290">
        <f>+U29-Q29</f>
        <v>-654.26925495399973</v>
      </c>
      <c r="Y29" s="321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1">
        <v>13495</v>
      </c>
      <c r="D30" s="311">
        <v>13964</v>
      </c>
      <c r="E30" s="311">
        <v>14287.721000000001</v>
      </c>
      <c r="F30" s="311">
        <f t="shared" ref="F30:N30" si="10">SUM(F25:F29)</f>
        <v>14687.207813098999</v>
      </c>
      <c r="G30" s="311">
        <f t="shared" si="10"/>
        <v>14312.740977228999</v>
      </c>
      <c r="H30" s="311">
        <f t="shared" si="10"/>
        <v>14074.62611148</v>
      </c>
      <c r="I30" s="311">
        <f t="shared" si="10"/>
        <v>14318.029379627998</v>
      </c>
      <c r="J30" s="311">
        <f t="shared" si="10"/>
        <v>14469.990470188</v>
      </c>
      <c r="K30" s="311">
        <f t="shared" si="10"/>
        <v>14745.465813186998</v>
      </c>
      <c r="L30" s="311">
        <f t="shared" si="10"/>
        <v>15161.319911129001</v>
      </c>
      <c r="M30" s="311">
        <f t="shared" si="10"/>
        <v>15473.067497173</v>
      </c>
      <c r="N30" s="311">
        <f t="shared" si="10"/>
        <v>16042.999599208</v>
      </c>
      <c r="O30" s="311">
        <f t="shared" ref="O30:U30" si="11">SUM(O25:O29)</f>
        <v>15896.216688052002</v>
      </c>
      <c r="P30" s="311">
        <f t="shared" si="11"/>
        <v>15869.451734899198</v>
      </c>
      <c r="Q30" s="311">
        <f t="shared" si="11"/>
        <v>15661.155562731145</v>
      </c>
      <c r="R30" s="311">
        <f t="shared" si="11"/>
        <v>15760.483314862418</v>
      </c>
      <c r="S30" s="311">
        <f t="shared" si="11"/>
        <v>15618.472012315986</v>
      </c>
      <c r="T30" s="311">
        <f t="shared" si="11"/>
        <v>15586.743478982542</v>
      </c>
      <c r="U30" s="311">
        <f t="shared" si="11"/>
        <v>15649.878322373257</v>
      </c>
      <c r="V30" s="311"/>
      <c r="W30" s="311"/>
      <c r="X30" s="311">
        <f>+U30-Q30</f>
        <v>-11.277240357887422</v>
      </c>
      <c r="Y30" s="320">
        <f>+U30/Q30-1</f>
        <v>-7.2007715603850109E-4</v>
      </c>
      <c r="Z30" s="268"/>
      <c r="AA30" s="291"/>
    </row>
    <row r="31" spans="2:27" ht="15.75" thickTop="1" x14ac:dyDescent="0.2">
      <c r="B31" s="288"/>
      <c r="C31" s="306"/>
      <c r="D31" s="289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289"/>
      <c r="Y31" s="321"/>
    </row>
    <row r="32" spans="2:27" s="294" customFormat="1" ht="15.75" thickBot="1" x14ac:dyDescent="0.3">
      <c r="B32" s="275" t="s">
        <v>308</v>
      </c>
      <c r="C32" s="311">
        <v>121039</v>
      </c>
      <c r="D32" s="311">
        <v>120136</v>
      </c>
      <c r="E32" s="311">
        <v>118768.421</v>
      </c>
      <c r="F32" s="311">
        <f t="shared" ref="F32:U32" si="12">+F30+F21</f>
        <v>119571.0550062805</v>
      </c>
      <c r="G32" s="311">
        <f t="shared" si="12"/>
        <v>119736.60936898104</v>
      </c>
      <c r="H32" s="311">
        <f t="shared" si="12"/>
        <v>117745.33517346479</v>
      </c>
      <c r="I32" s="311">
        <f t="shared" si="12"/>
        <v>117889.6787998183</v>
      </c>
      <c r="J32" s="311">
        <f t="shared" si="12"/>
        <v>118523.3463781913</v>
      </c>
      <c r="K32" s="311">
        <f t="shared" si="12"/>
        <v>121483.8853135313</v>
      </c>
      <c r="L32" s="311">
        <f t="shared" si="12"/>
        <v>121488.13246375231</v>
      </c>
      <c r="M32" s="311">
        <f t="shared" si="12"/>
        <v>121028.6548054158</v>
      </c>
      <c r="N32" s="311">
        <f t="shared" si="12"/>
        <v>122562.6967732418</v>
      </c>
      <c r="O32" s="311">
        <f t="shared" si="12"/>
        <v>124990.36559928369</v>
      </c>
      <c r="P32" s="311">
        <f t="shared" si="12"/>
        <v>125264.1761810825</v>
      </c>
      <c r="Q32" s="311">
        <f t="shared" si="12"/>
        <v>129189.04879632815</v>
      </c>
      <c r="R32" s="311">
        <f t="shared" si="12"/>
        <v>130367.33943158141</v>
      </c>
      <c r="S32" s="311">
        <f t="shared" si="12"/>
        <v>130352.423614484</v>
      </c>
      <c r="T32" s="311">
        <f t="shared" si="12"/>
        <v>129218.86449887804</v>
      </c>
      <c r="U32" s="311">
        <f t="shared" si="12"/>
        <v>128984.22364966926</v>
      </c>
      <c r="V32" s="311"/>
      <c r="W32" s="311"/>
      <c r="X32" s="311">
        <f>+U32-Q32</f>
        <v>-204.82514665888448</v>
      </c>
      <c r="Y32" s="320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289"/>
      <c r="Y33" s="324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5">
        <f>+U34/Q34-1</f>
        <v>3.1685378504366035E-2</v>
      </c>
      <c r="Z34" s="268"/>
      <c r="AA34" s="291"/>
    </row>
    <row r="35" spans="2:27" x14ac:dyDescent="0.2">
      <c r="B35" s="312" t="s">
        <v>310</v>
      </c>
      <c r="C35" s="289">
        <v>16518</v>
      </c>
      <c r="D35" s="310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1">
        <f>+X35/Q35-1</f>
        <v>-0.81986705632915013</v>
      </c>
      <c r="Z35" s="268"/>
      <c r="AA35" s="291"/>
    </row>
    <row r="36" spans="2:27" x14ac:dyDescent="0.2">
      <c r="B36" s="312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1">
        <f>+U36/Q36-1</f>
        <v>-2.495571000272534E-3</v>
      </c>
      <c r="Z36" s="268"/>
      <c r="AA36" s="291"/>
    </row>
    <row r="37" spans="2:27" x14ac:dyDescent="0.25">
      <c r="B37" s="300"/>
      <c r="C37" s="307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3" t="s">
        <v>311</v>
      </c>
      <c r="C39" s="303"/>
      <c r="D39" s="303"/>
      <c r="E39" s="303"/>
      <c r="F39" s="303"/>
      <c r="G39" s="303"/>
      <c r="H39" s="303"/>
      <c r="I39" s="303"/>
      <c r="J39" s="313"/>
      <c r="K39" s="313"/>
      <c r="L39" s="31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</row>
    <row r="40" spans="2:27" x14ac:dyDescent="0.25">
      <c r="B40" s="303"/>
      <c r="C40" s="303"/>
      <c r="D40" s="303"/>
      <c r="E40" s="303"/>
      <c r="F40" s="303"/>
      <c r="G40" s="313"/>
      <c r="H40" s="313"/>
      <c r="I40" s="313"/>
      <c r="J40" s="313"/>
      <c r="K40" s="313"/>
      <c r="L40" s="31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</row>
    <row r="41" spans="2:27" x14ac:dyDescent="0.25"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</row>
    <row r="42" spans="2:27" x14ac:dyDescent="0.25"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</row>
    <row r="43" spans="2:27" x14ac:dyDescent="0.25">
      <c r="B43" s="354" t="s">
        <v>283</v>
      </c>
      <c r="C43" s="356" t="s">
        <v>284</v>
      </c>
      <c r="F43" s="327">
        <v>43360</v>
      </c>
      <c r="G43" s="327">
        <v>43451</v>
      </c>
      <c r="H43" s="327">
        <v>43177</v>
      </c>
      <c r="I43" s="327">
        <v>43269</v>
      </c>
      <c r="J43" s="338">
        <v>43344</v>
      </c>
      <c r="K43" s="338">
        <v>43435</v>
      </c>
      <c r="L43" s="338">
        <v>43525</v>
      </c>
      <c r="M43" s="338">
        <v>43617</v>
      </c>
      <c r="N43" s="338">
        <v>43709</v>
      </c>
      <c r="O43" s="338">
        <v>43800</v>
      </c>
      <c r="P43" s="338">
        <v>43891</v>
      </c>
      <c r="Q43" s="338">
        <v>43983</v>
      </c>
      <c r="R43" s="338">
        <v>44075</v>
      </c>
      <c r="S43" s="338">
        <v>44166</v>
      </c>
      <c r="T43" s="338">
        <v>44256</v>
      </c>
      <c r="U43" s="338">
        <v>44348</v>
      </c>
      <c r="V43" s="338"/>
      <c r="W43" s="338"/>
    </row>
    <row r="44" spans="2:27" x14ac:dyDescent="0.25">
      <c r="B44" s="355"/>
      <c r="C44" s="357"/>
      <c r="F44" s="328"/>
      <c r="G44" s="328"/>
      <c r="H44" s="328"/>
      <c r="I44" s="328"/>
      <c r="J44" s="328"/>
      <c r="K44" s="328"/>
      <c r="L44" s="328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31">
        <f>(('Banco EERR'!N40/(6/12))/(('Banco BS no usar'!M14+I14)/2))</f>
        <v>1.5251297959160866E-2</v>
      </c>
      <c r="N52" s="331">
        <f>(('Banco EERR'!O40/(9/12))/(('Banco BS no usar'!N14+J14)/2))</f>
        <v>1.6081926952776E-2</v>
      </c>
      <c r="O52" s="331">
        <f>(('Banco EERR'!P40/(12/12))/(('Banco BS no usar'!O14+K14)/2))</f>
        <v>1.5008097011790709E-2</v>
      </c>
      <c r="P52" s="331">
        <f>(('Banco EERR'!Q40/(3/12))/(('Banco BS no usar'!P14+L14)/2))</f>
        <v>1.4805753037724275E-2</v>
      </c>
      <c r="Q52" s="348">
        <f>(('Banco EERR'!R40/(6/12))/(('Banco BS no usar'!Q14+M14)/2))</f>
        <v>1.0796512268332017E-2</v>
      </c>
      <c r="R52" s="331">
        <f>(('Banco EERR'!S40/(9/12))/(('Banco BS no usar'!R14+N14)/2))</f>
        <v>9.7553680310436246E-3</v>
      </c>
      <c r="S52" s="331">
        <f>(('Banco EERR'!T40/(12/12))/(('Banco BS no usar'!S14+O14)/2))</f>
        <v>7.9037572405291599E-3</v>
      </c>
      <c r="T52" s="331">
        <f>(('Banco EERR'!U40/(3/12))/(('Banco BS no usar'!T14+P14)/2))</f>
        <v>9.8642741490894206E-3</v>
      </c>
      <c r="U52" s="331">
        <f>(('Banco EERR'!V40/(6/12))/(('Banco BS no usar'!U14+Q14)/2))</f>
        <v>9.4063269208039865E-3</v>
      </c>
      <c r="V52" s="331"/>
      <c r="W52" s="331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31">
        <f>(('Banco EERR'!N40/(6/12))/(('Banco BS no usar'!M30+I30)/2))</f>
        <v>0.1223122031656748</v>
      </c>
      <c r="N53" s="331">
        <f>(('Banco EERR'!O40/(9/12))/(('Banco BS no usar'!N30+J30)/2))</f>
        <v>0.12706483784308581</v>
      </c>
      <c r="O53" s="331">
        <f>(('Banco EERR'!P40/(12/12))/(('Banco BS no usar'!O30+K30)/2))</f>
        <v>0.12072148676735836</v>
      </c>
      <c r="P53" s="331">
        <f>(('Banco EERR'!Q40/(3/12))/(('Banco BS no usar'!P30+L30)/2))</f>
        <v>0.11773325474964824</v>
      </c>
      <c r="Q53" s="348">
        <f>(('Banco EERR'!R40/(6/12))/(('Banco BS no usar'!Q30+M30)/2))</f>
        <v>8.6768778571483532E-2</v>
      </c>
      <c r="R53" s="348">
        <f>(('Banco EERR'!S40/(9/12))/(('Banco BS no usar'!R30+N30)/2))</f>
        <v>7.758350228327876E-2</v>
      </c>
      <c r="S53" s="348">
        <f>(('Banco EERR'!T40/(12/12))/(('Banco BS no usar'!S30+O30)/2))</f>
        <v>6.4038945085198778E-2</v>
      </c>
      <c r="T53" s="348">
        <f>(('Banco EERR'!U40/(3/12))/(('Banco BS no usar'!T30+P30)/2))</f>
        <v>7.9802737187249756E-2</v>
      </c>
      <c r="U53" s="348">
        <f>(('Banco EERR'!V40/(6/12))/(('Banco BS no usar'!U30+Q30)/2))</f>
        <v>7.7559310616891475E-2</v>
      </c>
      <c r="V53" s="348"/>
      <c r="W53" s="348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355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5">
        <v>0.33</v>
      </c>
      <c r="D8" s="343">
        <v>0.25280791243117962</v>
      </c>
    </row>
    <row r="9" spans="1:4" x14ac:dyDescent="0.25">
      <c r="A9" s="273" t="s">
        <v>287</v>
      </c>
      <c r="B9" s="274">
        <v>0.21071776778077889</v>
      </c>
      <c r="C9" s="335">
        <v>0.56000000000000005</v>
      </c>
      <c r="D9" s="343">
        <v>0.41346062012384538</v>
      </c>
    </row>
    <row r="10" spans="1:4" x14ac:dyDescent="0.25">
      <c r="A10" s="275" t="s">
        <v>288</v>
      </c>
      <c r="B10" s="329"/>
      <c r="C10" s="329"/>
      <c r="D10" s="276"/>
    </row>
    <row r="11" spans="1:4" x14ac:dyDescent="0.25">
      <c r="A11" s="270"/>
      <c r="B11" s="330"/>
      <c r="C11" s="330"/>
      <c r="D11" s="277"/>
    </row>
    <row r="12" spans="1:4" x14ac:dyDescent="0.25">
      <c r="A12" s="273" t="s">
        <v>289</v>
      </c>
      <c r="B12" s="282">
        <v>1.6081926952776E-2</v>
      </c>
      <c r="C12" s="332">
        <v>0.05</v>
      </c>
      <c r="D12" s="344">
        <v>5.2403359258654574E-2</v>
      </c>
    </row>
    <row r="13" spans="1:4" x14ac:dyDescent="0.25">
      <c r="A13" s="273" t="s">
        <v>290</v>
      </c>
      <c r="B13" s="282">
        <v>0.12706483784308581</v>
      </c>
      <c r="C13" s="332">
        <v>0.13</v>
      </c>
      <c r="D13" s="344">
        <v>0.13486685488740824</v>
      </c>
    </row>
    <row r="14" spans="1:4" x14ac:dyDescent="0.25">
      <c r="A14" s="275" t="s">
        <v>291</v>
      </c>
      <c r="B14" s="329"/>
      <c r="C14" s="333"/>
      <c r="D14" s="276"/>
    </row>
    <row r="15" spans="1:4" x14ac:dyDescent="0.25">
      <c r="A15" s="270"/>
      <c r="B15" s="330"/>
      <c r="C15" s="334"/>
      <c r="D15" s="277"/>
    </row>
    <row r="16" spans="1:4" x14ac:dyDescent="0.25">
      <c r="A16" s="273" t="s">
        <v>292</v>
      </c>
      <c r="B16" s="274">
        <v>0.13089626796314399</v>
      </c>
      <c r="C16" s="335">
        <v>0.38</v>
      </c>
      <c r="D16" s="343">
        <v>0.38855624906803687</v>
      </c>
    </row>
    <row r="17" spans="1:4" x14ac:dyDescent="0.25">
      <c r="A17" s="278" t="s">
        <v>293</v>
      </c>
      <c r="B17" s="339">
        <v>0.16163046172953038</v>
      </c>
      <c r="C17" s="340">
        <v>0.98</v>
      </c>
      <c r="D17" s="345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350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5">
        <v>0.31</v>
      </c>
      <c r="D8" s="343">
        <v>0.2313212211404877</v>
      </c>
    </row>
    <row r="9" spans="1:4" x14ac:dyDescent="0.25">
      <c r="A9" s="273" t="s">
        <v>287</v>
      </c>
      <c r="B9" s="274">
        <v>0.20804470173556547</v>
      </c>
      <c r="C9" s="335">
        <v>0.5</v>
      </c>
      <c r="D9" s="343">
        <v>0.37479495894559872</v>
      </c>
    </row>
    <row r="10" spans="1:4" x14ac:dyDescent="0.25">
      <c r="A10" s="275" t="s">
        <v>288</v>
      </c>
      <c r="B10" s="329"/>
      <c r="C10" s="329"/>
      <c r="D10" s="276"/>
    </row>
    <row r="11" spans="1:4" x14ac:dyDescent="0.25">
      <c r="A11" s="270"/>
      <c r="B11" s="330"/>
      <c r="C11" s="330"/>
      <c r="D11" s="277"/>
    </row>
    <row r="12" spans="1:4" x14ac:dyDescent="0.25">
      <c r="A12" s="273" t="s">
        <v>289</v>
      </c>
      <c r="B12" s="282">
        <v>1.5053520588123712E-2</v>
      </c>
      <c r="C12" s="332">
        <v>0.05</v>
      </c>
      <c r="D12" s="344">
        <v>5.6211087377032252E-2</v>
      </c>
    </row>
    <row r="13" spans="1:4" x14ac:dyDescent="0.25">
      <c r="A13" s="273" t="s">
        <v>290</v>
      </c>
      <c r="B13" s="282">
        <v>0.11774700441232241</v>
      </c>
      <c r="C13" s="332">
        <v>0.15</v>
      </c>
      <c r="D13" s="344">
        <v>0.14683964123371271</v>
      </c>
    </row>
    <row r="14" spans="1:4" x14ac:dyDescent="0.25">
      <c r="A14" s="275" t="s">
        <v>291</v>
      </c>
      <c r="B14" s="329"/>
      <c r="C14" s="333"/>
      <c r="D14" s="276"/>
    </row>
    <row r="15" spans="1:4" x14ac:dyDescent="0.25">
      <c r="A15" s="270"/>
      <c r="B15" s="330"/>
      <c r="C15" s="334"/>
      <c r="D15" s="277"/>
    </row>
    <row r="16" spans="1:4" x14ac:dyDescent="0.25">
      <c r="A16" s="273" t="s">
        <v>292</v>
      </c>
      <c r="B16" s="274">
        <v>0.12784631475982022</v>
      </c>
      <c r="C16" s="335">
        <v>0.36</v>
      </c>
      <c r="D16" s="343">
        <v>0.38280594330495293</v>
      </c>
    </row>
    <row r="17" spans="1:4" x14ac:dyDescent="0.25">
      <c r="A17" s="278" t="s">
        <v>293</v>
      </c>
      <c r="B17" s="339">
        <v>0.15739658537834172</v>
      </c>
      <c r="C17" s="340">
        <v>0.83</v>
      </c>
      <c r="D17" s="345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346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5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5">
        <v>0.55000000000000004</v>
      </c>
      <c r="D9" s="317">
        <v>0.37622342900957495</v>
      </c>
    </row>
    <row r="10" spans="1:4" x14ac:dyDescent="0.25">
      <c r="A10" s="275" t="s">
        <v>288</v>
      </c>
      <c r="B10" s="329"/>
      <c r="C10" s="329"/>
      <c r="D10" s="276"/>
    </row>
    <row r="11" spans="1:4" x14ac:dyDescent="0.25">
      <c r="A11" s="270"/>
      <c r="B11" s="330"/>
      <c r="C11" s="330"/>
      <c r="D11" s="277"/>
    </row>
    <row r="12" spans="1:4" x14ac:dyDescent="0.25">
      <c r="A12" s="273" t="s">
        <v>289</v>
      </c>
      <c r="B12" s="282">
        <v>1.6061764891449639E-2</v>
      </c>
      <c r="C12" s="332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2">
        <v>0.14179836886725192</v>
      </c>
      <c r="D13" s="316">
        <v>0.16794587236705785</v>
      </c>
    </row>
    <row r="14" spans="1:4" x14ac:dyDescent="0.25">
      <c r="A14" s="275" t="s">
        <v>291</v>
      </c>
      <c r="B14" s="329"/>
      <c r="C14" s="333"/>
      <c r="D14" s="276"/>
    </row>
    <row r="15" spans="1:4" x14ac:dyDescent="0.25">
      <c r="A15" s="270"/>
      <c r="B15" s="330"/>
      <c r="C15" s="334"/>
      <c r="D15" s="277"/>
    </row>
    <row r="16" spans="1:4" x14ac:dyDescent="0.25">
      <c r="A16" s="273" t="s">
        <v>292</v>
      </c>
      <c r="B16" s="274">
        <v>0.12479671556089172</v>
      </c>
      <c r="C16" s="335">
        <v>0.37</v>
      </c>
      <c r="D16" s="317">
        <v>0.36926899456269247</v>
      </c>
    </row>
    <row r="17" spans="1:4" x14ac:dyDescent="0.25">
      <c r="A17" s="278" t="s">
        <v>293</v>
      </c>
      <c r="B17" s="339">
        <v>0.15258104958859181</v>
      </c>
      <c r="C17" s="340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Banco EERR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2022-12-15T20:00:05Z</dcterms:modified>
</cp:coreProperties>
</file>