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5" activeTab="5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<sst xmlns="http://schemas.openxmlformats.org/spreadsheetml/2006/main" count="626" uniqueCount="340">
  <si>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</si>
  <si>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</si>
  <si>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</si>
  <si>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</si>
  <si>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</si>
  <si>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</si>
  <si>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</si>
  <si>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</si>
  <si>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</si>
  <si>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</si>
  <si>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</si>
  <si>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</si>
  <si>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</si>
  <si>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</si>
  <si>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</si>
  <si>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</si>
  <si>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</si>
  <si>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</si>
  <si>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</si>
  <si>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</si>
  <si>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</si>
  <si>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</si>
  <si>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</si>
  <si>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</si>
  <si>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</si>
  <si>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</si>
  <si>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</si>
  <si>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</si>
  <si>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</si>
  <si>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</si>
  <si>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</si>
  <si>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</si>
  <si>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</si>
  <si>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</si>
  <si>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</si>
  <si>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</si>
  <si>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</si>
  <si>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</si>
  <si>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</si>
  <si>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</si>
  <si>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</si>
  <si>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</si>
  <si>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</si>
  <si>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</si>
  <si>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</si>
  <si>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</si>
  <si>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</si>
  <si>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</si>
  <si>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</si>
  <si>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</si>
  <si>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</si>
  <si>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</si>
  <si>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</si>
  <si>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</si>
  <si>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</si>
  <si>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</si>
  <si>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</si>
  <si>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</si>
  <si>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</si>
  <si>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</si>
  <si>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</si>
  <si>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</si>
  <si>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</si>
  <si>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</si>
  <si>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</si>
  <si>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</si>
  <si>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</si>
  <si>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</si>
  <si>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</si>
  <si>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</si>
  <si>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</si>
  <si>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</si>
  <si>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</si>
  <si>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</si>
  <si>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</si>
  <si>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</si>
  <si>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</si>
  <si>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</si>
  <si>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</si>
  <si>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</si>
  <si>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</si>
  <si>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</si>
  <si>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</si>
  <si>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</si>
  <si>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</si>
  <si>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</si>
  <si>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</si>
  <si>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</si>
  <si>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</si>
  <si>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</si>
  <si>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</si>
  <si>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</si>
  <si>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</si>
  <si>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</si>
  <si>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</si>
  <si>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</si>
  <si>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</si>
  <si>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</si>
  <si>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</si>
  <si>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</si>
  <si>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</si>
  <si>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</si>
  <si>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</si>
  <si>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</si>
  <si>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</si>
  <si>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</si>
  <si>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</si>
  <si>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</si>
  <si>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</si>
  <si>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</si>
  <si>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</si>
  <si>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</si>
  <si>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</si>
  <si>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</si>
  <si>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</si>
  <si>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</si>
  <si>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</si>
  <si>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</si>
  <si>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</si>
  <si>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</si>
  <si>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</si>
  <si>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</si>
  <si>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</si>
  <si>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</si>
  <si>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</si>
  <si>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</si>
  <si>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</si>
  <si>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</si>
  <si>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</si>
  <si>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</si>
  <si>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</si>
  <si>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</si>
  <si>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</si>
  <si>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</si>
  <si>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</si>
  <si>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</si>
  <si>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</si>
  <si>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</si>
  <si>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</si>
  <si>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</si>
  <si>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</si>
  <si>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</si>
  <si>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</si>
  <si>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</si>
  <si>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</si>
  <si>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</si>
  <si>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</si>
  <si>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</si>
  <si>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</si>
  <si>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</si>
  <si>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</si>
  <si>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</si>
  <si>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</si>
  <si>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</si>
  <si>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</si>
  <si>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</si>
  <si>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</si>
  <si>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</si>
  <si>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</si>
  <si>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</si>
  <si>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</si>
  <si>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</si>
  <si>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</si>
  <si>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</si>
  <si>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</si>
  <si>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</si>
  <si>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</si>
  <si>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</si>
  <si>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</si>
  <si>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</si>
  <si>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</si>
  <si>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</si>
  <si>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</si>
  <si>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</si>
  <si>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</si>
  <si>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</si>
  <si>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</si>
  <si>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</si>
  <si>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</si>
  <si>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</si>
  <si>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</si>
  <si>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</si>
  <si>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</si>
  <si>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</si>
  <si>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</si>
  <si>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</si>
  <si>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</si>
  <si>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</si>
  <si>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</si>
  <si>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</si>
  <si>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</si>
  <si>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</si>
  <si>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</si>
  <si>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</si>
  <si>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</si>
  <si>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</si>
  <si>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</si>
  <si>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</si>
  <si>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</si>
  <si>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</si>
  <si>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</si>
  <si>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</si>
  <si>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</si>
  <si>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</si>
  <si>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</si>
  <si>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</si>
  <si>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</si>
  <si>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</si>
  <si>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</si>
  <si>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</si>
  <si>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</si>
  <si>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</si>
  <si>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</si>
  <si>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</si>
  <si>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</si>
  <si>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</si>
  <si>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</si>
  <si>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</si>
  <si>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</si>
  <si>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</si>
  <si>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</si>
  <si>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</si>
  <si>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</si>
  <si>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</si>
  <si>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</si>
  <si>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</si>
  <si>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</si>
  <si>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</si>
  <si>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</si>
  <si>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</si>
  <si>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</si>
  <si>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</si>
  <si>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</si>
  <si>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</si>
  <si>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</si>
  <si>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</si>
  <si>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</si>
  <si>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</si>
  <si>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</si>
  <si>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</si>
  <si>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</si>
  <si>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</si>
  <si>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</si>
  <si>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</si>
  <si>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</si>
  <si>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</si>
  <si>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</si>
  <si>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</si>
  <si>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</si>
  <si>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</si>
  <si>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</si>
  <si>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</si>
  <si>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</si>
  <si>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</si>
  <si>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</si>
  <si>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</si>
  <si>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</si>
  <si>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</si>
  <si>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</si>
  <si>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</si>
  <si>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</si>
  <si>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</si>
  <si>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</si>
  <si>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</si>
  <si>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</si>
  <si>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</si>
  <si>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</si>
  <si>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</si>
  <si>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</si>
  <si>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</si>
  <si>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</si>
  <si>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</si>
  <si>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</si>
  <si>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</si>
  <si>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</si>
  <si>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</si>
  <si>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</si>
  <si>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</si>
  <si>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</si>
  <si>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</si>
  <si>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</si>
  <si>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</si>
  <si>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</si>
  <si>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</si>
  <si>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</si>
  <si>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</si>
  <si>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</si>
  <si>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</si>
  <si>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</si>
  <si>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</si>
  <si>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</si>
  <si>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</si>
  <si>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</si>
  <si>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</si>
  <si>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</si>
  <si>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</si>
  <si>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</si>
  <si>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</si>
  <si>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</si>
  <si>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</si>
  <si>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</si>
  <si>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</si>
  <si>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</si>
  <si>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</si>
  <si>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</si>
  <si>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</si>
  <si>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</si>
  <si>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</si>
  <si>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</si>
  <si>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</si>
  <si>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</si>
  <si>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</si>
  <si>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</si>
  <si>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</si>
  <si>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</si>
  <si>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</si>
  <si>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</si>
  <si>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</si>
  <si>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</si>
  <si>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</si>
  <si>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</si>
  <si>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</si>
  <si>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</si>
  <si>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</si>
  <si>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</si>
  <si>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</si>
  <si>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</si>
  <si>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</si>
  <si>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</si>
  <si>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</si>
  <si>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</si>
  <si>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</si>
  <si>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</si>
  <si>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</si>
  <si>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</si>
  <si>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</si>
  <si>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</si>
  <si>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</si>
  <si>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</si>
  <si>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Diciembre 2020/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</si>
</sst>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0" fontId="28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7" borderId="6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7" fontId="0" fillId="27" borderId="0" xfId="0" applyNumberFormat="1" applyFill="1" applyAlignment="1">
      <alignment vertical="center"/>
    </xf>
    <xf numFmtId="0" fontId="28" fillId="0" borderId="0" xfId="0" applyFont="1" applyAlignment="1">
      <alignment horizontal="center"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9" t="s">
        <v>140</v>
      </c>
      <c r="B2" s="74"/>
      <c r="C2" s="75"/>
      <c r="D2" s="76"/>
    </row>
    <row r="3" spans="1:5" s="77" customFormat="1" ht="66.599999999999994" customHeight="1" thickBot="1" x14ac:dyDescent="0.3">
      <c r="A3" s="35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2" t="s">
        <v>253</v>
      </c>
      <c r="D2" s="352"/>
    </row>
    <row r="3" spans="2:31" s="225" customFormat="1" ht="10.15" customHeight="1" x14ac:dyDescent="0.2"/>
    <row r="4" spans="2:31" s="225" customFormat="1" ht="24" customHeight="1" x14ac:dyDescent="0.2">
      <c r="B4" s="351"/>
      <c r="C4" s="35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3" t="s">
        <v>119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</row>
    <row r="2" spans="2:28" ht="18.75" x14ac:dyDescent="0.25">
      <c r="B2" s="353" t="s">
        <v>273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2:28" ht="18.75" x14ac:dyDescent="0.25">
      <c r="B3" s="353" t="s">
        <v>274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</row>
    <row r="4" spans="2:28" ht="18.75" x14ac:dyDescent="0.25">
      <c r="B4" s="353" t="s">
        <v>332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</row>
    <row r="5" spans="2:28" ht="18.75" x14ac:dyDescent="0.25">
      <c r="B5" s="348"/>
      <c r="C5" s="348"/>
      <c r="D5" s="348"/>
      <c r="E5" s="348"/>
      <c r="F5" s="348"/>
      <c r="G5" s="348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48"/>
      <c r="Y5" s="348"/>
    </row>
    <row r="6" spans="2:28" ht="30" x14ac:dyDescent="0.25">
      <c r="B6" s="262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1" t="s">
        <v>259</v>
      </c>
      <c r="Y6" s="312" t="s">
        <v>260</v>
      </c>
    </row>
    <row r="7" spans="2:28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4"/>
      <c r="X7" s="277"/>
      <c r="Y7" s="273"/>
    </row>
    <row r="8" spans="2:28" x14ac:dyDescent="0.2">
      <c r="B8" s="275" t="s">
        <v>4</v>
      </c>
      <c r="C8" s="276">
        <v>1176.2</v>
      </c>
      <c r="D8" s="276">
        <v>1026</v>
      </c>
      <c r="E8" s="276">
        <v>912</v>
      </c>
      <c r="F8" s="276">
        <v>1066.5752136399999</v>
      </c>
      <c r="G8" s="276">
        <v>1249.08376426</v>
      </c>
      <c r="H8" s="276">
        <v>887.41410625000003</v>
      </c>
      <c r="I8" s="276">
        <v>1073.05433978</v>
      </c>
      <c r="J8" s="276">
        <v>1109.75681042</v>
      </c>
      <c r="K8" s="276">
        <v>1052.7994272999999</v>
      </c>
      <c r="L8" s="276">
        <v>1157.1782192000001</v>
      </c>
      <c r="M8" s="276">
        <v>1308.0418380799999</v>
      </c>
      <c r="N8" s="276">
        <v>1055.85715523</v>
      </c>
      <c r="O8" s="276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1062.93192638</v>
      </c>
      <c r="U8" s="277">
        <v>1009.29421297</v>
      </c>
      <c r="V8" s="277"/>
      <c r="W8" s="277"/>
      <c r="X8" s="277">
        <f>+U8-Q8</f>
        <v>-35.642732790000082</v>
      </c>
      <c r="Y8" s="310">
        <f>+U8/Q8-1</f>
        <v>-3.4109936426907073E-2</v>
      </c>
      <c r="AB8" s="278"/>
    </row>
    <row r="9" spans="2:28" x14ac:dyDescent="0.2">
      <c r="B9" s="275" t="s">
        <v>5</v>
      </c>
      <c r="C9" s="276">
        <v>21359</v>
      </c>
      <c r="D9" s="276">
        <v>19933</v>
      </c>
      <c r="E9" s="276">
        <v>19022.22</v>
      </c>
      <c r="F9" s="276">
        <v>17830.217210272</v>
      </c>
      <c r="G9" s="276">
        <v>17248.454385775</v>
      </c>
      <c r="H9" s="276">
        <v>16138.906089702999</v>
      </c>
      <c r="I9" s="276">
        <v>15376.215879049998</v>
      </c>
      <c r="J9" s="276">
        <v>14564.71862591</v>
      </c>
      <c r="K9" s="276">
        <v>16787.187124758475</v>
      </c>
      <c r="L9" s="276">
        <v>15747.702232040001</v>
      </c>
      <c r="M9" s="276">
        <v>16152.939467155002</v>
      </c>
      <c r="N9" s="276">
        <v>16855.788248359997</v>
      </c>
      <c r="O9" s="276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24825.788895850001</v>
      </c>
      <c r="U9" s="277">
        <v>24053.807386823002</v>
      </c>
      <c r="V9" s="277"/>
      <c r="W9" s="277"/>
      <c r="X9" s="277">
        <f t="shared" ref="X9:X12" si="0">+U9-Q9</f>
        <v>104.44172532300217</v>
      </c>
      <c r="Y9" s="310">
        <f t="shared" ref="Y9:Y11" si="1">+U9/Q9-1</f>
        <v>4.3609391079153514E-3</v>
      </c>
    </row>
    <row r="10" spans="2:28" x14ac:dyDescent="0.2">
      <c r="B10" s="275" t="s">
        <v>292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71508.118714698299</v>
      </c>
      <c r="U10" s="277">
        <v>71142.809629138006</v>
      </c>
      <c r="V10" s="277"/>
      <c r="W10" s="277"/>
      <c r="X10" s="277">
        <f t="shared" si="0"/>
        <v>-3676.6040383939981</v>
      </c>
      <c r="Y10" s="310">
        <f t="shared" si="1"/>
        <v>-4.9139706637255642E-2</v>
      </c>
      <c r="Z10" s="255"/>
      <c r="AA10" s="278"/>
    </row>
    <row r="11" spans="2:28" x14ac:dyDescent="0.2">
      <c r="B11" s="275" t="s">
        <v>6</v>
      </c>
      <c r="C11" s="276">
        <v>19946</v>
      </c>
      <c r="D11" s="276">
        <v>20557</v>
      </c>
      <c r="E11" s="276">
        <v>20687.55</v>
      </c>
      <c r="F11" s="276">
        <v>21606.716139323598</v>
      </c>
      <c r="G11" s="276">
        <v>21584.3659783</v>
      </c>
      <c r="H11" s="276">
        <v>21517.719241691</v>
      </c>
      <c r="I11" s="276">
        <v>21180.798686765898</v>
      </c>
      <c r="J11" s="276">
        <v>21450.4844396687</v>
      </c>
      <c r="K11" s="276">
        <v>21690.210771240902</v>
      </c>
      <c r="L11" s="276">
        <v>22244.719413608</v>
      </c>
      <c r="M11" s="276">
        <v>21735.415892098001</v>
      </c>
      <c r="N11" s="276">
        <v>22680.699471995998</v>
      </c>
      <c r="O11" s="276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24735.232103171398</v>
      </c>
      <c r="U11" s="277">
        <v>25864.465035679001</v>
      </c>
      <c r="V11" s="277"/>
      <c r="W11" s="277"/>
      <c r="X11" s="277">
        <f t="shared" si="0"/>
        <v>2581.7007770849996</v>
      </c>
      <c r="Y11" s="310">
        <f t="shared" si="1"/>
        <v>0.11088463330259657</v>
      </c>
      <c r="Z11" s="255"/>
      <c r="AA11" s="278"/>
    </row>
    <row r="12" spans="2:28" x14ac:dyDescent="0.2">
      <c r="B12" s="275" t="s">
        <v>275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/>
      <c r="W12" s="277"/>
      <c r="X12" s="277">
        <f t="shared" si="0"/>
        <v>0</v>
      </c>
      <c r="Y12" s="310">
        <v>0</v>
      </c>
      <c r="Z12" s="255"/>
      <c r="AA12" s="278"/>
    </row>
    <row r="13" spans="2:28" x14ac:dyDescent="0.2">
      <c r="B13" s="275" t="s">
        <v>7</v>
      </c>
      <c r="C13" s="287">
        <v>3665</v>
      </c>
      <c r="D13" s="287">
        <v>4119</v>
      </c>
      <c r="E13" s="277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89">
        <v>4614.1326235500001</v>
      </c>
      <c r="K13" s="289">
        <v>4740.5007184899996</v>
      </c>
      <c r="L13" s="289">
        <v>5217.5709402109997</v>
      </c>
      <c r="M13" s="289">
        <v>5261.4271478459996</v>
      </c>
      <c r="N13" s="289">
        <v>5393.7738278710003</v>
      </c>
      <c r="O13" s="289">
        <v>5299.1481701049997</v>
      </c>
      <c r="P13" s="340">
        <v>5996.5007637709996</v>
      </c>
      <c r="Q13" s="340">
        <v>6092.5682623029998</v>
      </c>
      <c r="R13" s="340">
        <v>6364.8945656246797</v>
      </c>
      <c r="S13" s="340">
        <v>6952.1623142897597</v>
      </c>
      <c r="T13" s="340">
        <v>7086.7928595673902</v>
      </c>
      <c r="U13" s="340">
        <v>6913.8473846329998</v>
      </c>
      <c r="V13" s="340"/>
      <c r="W13" s="340"/>
      <c r="X13" s="277">
        <f>+U13-Q13</f>
        <v>821.27912233000006</v>
      </c>
      <c r="Y13" s="310">
        <f>+U13/Q13-1</f>
        <v>0.13480015109745458</v>
      </c>
      <c r="Z13" s="255"/>
      <c r="AA13" s="278"/>
    </row>
    <row r="14" spans="2:28" s="281" customFormat="1" ht="15.75" thickBot="1" x14ac:dyDescent="0.3">
      <c r="B14" s="279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9">
        <f>+U14/Q14-1</f>
        <v>-1.5854683377221068E-3</v>
      </c>
      <c r="Z14" s="278"/>
      <c r="AA14" s="278"/>
    </row>
    <row r="15" spans="2:28" ht="15.75" thickTop="1" x14ac:dyDescent="0.25">
      <c r="B15" s="275"/>
      <c r="C15" s="276"/>
      <c r="D15" s="27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76"/>
      <c r="Y15" s="276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2:27" x14ac:dyDescent="0.25">
      <c r="B17" s="275"/>
      <c r="C17" s="276"/>
      <c r="D17" s="276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76"/>
      <c r="Y17" s="276"/>
    </row>
    <row r="18" spans="2:27" x14ac:dyDescent="0.2">
      <c r="B18" s="275" t="s">
        <v>8</v>
      </c>
      <c r="C18" s="276">
        <v>85991</v>
      </c>
      <c r="D18" s="276">
        <v>85451</v>
      </c>
      <c r="E18" s="276">
        <v>84842.4</v>
      </c>
      <c r="F18" s="276">
        <v>83560.317112714794</v>
      </c>
      <c r="G18" s="276">
        <v>84279.507944764802</v>
      </c>
      <c r="H18" s="276">
        <v>83401.528434394801</v>
      </c>
      <c r="I18" s="276">
        <v>82315.831366689803</v>
      </c>
      <c r="J18" s="276">
        <v>81689.846947012804</v>
      </c>
      <c r="K18" s="276">
        <v>83464.9650232438</v>
      </c>
      <c r="L18" s="276">
        <v>84015.743620942798</v>
      </c>
      <c r="M18" s="276">
        <v>83928.9881432728</v>
      </c>
      <c r="N18" s="276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7">
        <v>95195.971269094996</v>
      </c>
      <c r="T18" s="277">
        <v>95277.540446508501</v>
      </c>
      <c r="U18" s="277">
        <v>95300.501184633002</v>
      </c>
      <c r="V18" s="277"/>
      <c r="W18" s="277"/>
      <c r="X18" s="277">
        <f>+U18-Q18</f>
        <v>3930.6642736460053</v>
      </c>
      <c r="Y18" s="310">
        <f>+U18/Q18-1</f>
        <v>4.3019276454168143E-2</v>
      </c>
      <c r="Z18" s="255"/>
      <c r="AA18" s="278"/>
    </row>
    <row r="19" spans="2:27" x14ac:dyDescent="0.2">
      <c r="B19" s="275" t="s">
        <v>278</v>
      </c>
      <c r="C19" s="276">
        <v>18618</v>
      </c>
      <c r="D19" s="276">
        <v>17409</v>
      </c>
      <c r="E19" s="276">
        <v>16639.59</v>
      </c>
      <c r="F19" s="276">
        <v>17912.021214389999</v>
      </c>
      <c r="G19" s="276">
        <v>17724.904770509998</v>
      </c>
      <c r="H19" s="276">
        <v>16974.273133679999</v>
      </c>
      <c r="I19" s="276">
        <v>17737.21641737</v>
      </c>
      <c r="J19" s="276">
        <v>18837.396473330002</v>
      </c>
      <c r="K19" s="276">
        <v>19970.342348689999</v>
      </c>
      <c r="L19" s="276">
        <v>18533.270680450001</v>
      </c>
      <c r="M19" s="276">
        <v>18008.499419780001</v>
      </c>
      <c r="N19" s="276">
        <v>17493.54817324</v>
      </c>
      <c r="O19" s="276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14528.262533720001</v>
      </c>
      <c r="U19" s="277">
        <v>14337.035645861</v>
      </c>
      <c r="V19" s="277"/>
      <c r="W19" s="277"/>
      <c r="X19" s="277">
        <f t="shared" ref="X19:X20" si="4">+U19-Q19</f>
        <v>-3902.9729901789979</v>
      </c>
      <c r="Y19" s="310">
        <f t="shared" ref="Y19:Y20" si="5">+U19/Q19-1</f>
        <v>-0.21397868104443807</v>
      </c>
      <c r="Z19" s="255"/>
      <c r="AA19" s="278"/>
    </row>
    <row r="20" spans="2:27" x14ac:dyDescent="0.2">
      <c r="B20" s="275" t="s">
        <v>279</v>
      </c>
      <c r="C20" s="287">
        <v>2935</v>
      </c>
      <c r="D20" s="287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3826.318039667</v>
      </c>
      <c r="U20" s="277">
        <v>3696.8084968019998</v>
      </c>
      <c r="V20" s="277"/>
      <c r="W20" s="277"/>
      <c r="X20" s="277">
        <f t="shared" si="4"/>
        <v>-221.23918976800041</v>
      </c>
      <c r="Y20" s="310">
        <f t="shared" si="5"/>
        <v>-5.6466691440828609E-2</v>
      </c>
      <c r="Z20" s="255"/>
      <c r="AA20" s="278"/>
    </row>
    <row r="21" spans="2:27" s="281" customFormat="1" ht="15.75" thickBot="1" x14ac:dyDescent="0.3">
      <c r="B21" s="279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9">
        <f>+U21/Q21-1</f>
        <v>-1.7048489211611839E-3</v>
      </c>
      <c r="Z21" s="255"/>
      <c r="AA21" s="278"/>
    </row>
    <row r="22" spans="2:27" ht="15.75" thickTop="1" x14ac:dyDescent="0.25">
      <c r="B22" s="275"/>
      <c r="C22" s="276"/>
      <c r="D22" s="276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76"/>
      <c r="Y22" s="311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55"/>
    </row>
    <row r="24" spans="2:27" x14ac:dyDescent="0.25">
      <c r="B24" s="275"/>
      <c r="C24" s="276"/>
      <c r="D24" s="276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76"/>
      <c r="Y24" s="311"/>
      <c r="Z24" s="255"/>
    </row>
    <row r="25" spans="2:27" x14ac:dyDescent="0.2">
      <c r="B25" s="283" t="s">
        <v>281</v>
      </c>
      <c r="C25" s="276">
        <v>6564</v>
      </c>
      <c r="D25" s="276">
        <v>6586</v>
      </c>
      <c r="E25" s="276">
        <v>6249.34</v>
      </c>
      <c r="F25" s="276">
        <v>6276.7650254</v>
      </c>
      <c r="G25" s="276">
        <v>6000.5640000000003</v>
      </c>
      <c r="H25" s="276">
        <v>5983.5864159099992</v>
      </c>
      <c r="I25" s="276">
        <v>6060.1208550199999</v>
      </c>
      <c r="J25" s="276">
        <v>6057.2410954400002</v>
      </c>
      <c r="K25" s="276">
        <v>6246.0287726899996</v>
      </c>
      <c r="L25" s="276">
        <v>6236.0284131500002</v>
      </c>
      <c r="M25" s="276">
        <v>6126.1483085400005</v>
      </c>
      <c r="N25" s="276">
        <v>6216.3395837099997</v>
      </c>
      <c r="O25" s="276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6037.7078495800006</v>
      </c>
      <c r="U25" s="277">
        <v>6062.7285493900008</v>
      </c>
      <c r="V25" s="277"/>
      <c r="W25" s="277"/>
      <c r="X25" s="277">
        <f t="shared" ref="X25:X28" si="8">+U25-Q25</f>
        <v>-172.85330056999919</v>
      </c>
      <c r="Y25" s="310">
        <f t="shared" ref="Y25:Y28" si="9">+U25/Q25-1</f>
        <v>-2.7720476569657704E-2</v>
      </c>
      <c r="Z25" s="255"/>
      <c r="AA25" s="278"/>
    </row>
    <row r="26" spans="2:27" x14ac:dyDescent="0.2">
      <c r="B26" s="283" t="s">
        <v>282</v>
      </c>
      <c r="C26" s="276">
        <v>141</v>
      </c>
      <c r="D26" s="276">
        <v>144</v>
      </c>
      <c r="E26" s="276">
        <v>351.39499999999998</v>
      </c>
      <c r="F26" s="276">
        <v>351.39499999999998</v>
      </c>
      <c r="G26" s="276">
        <v>347.81</v>
      </c>
      <c r="H26" s="276">
        <v>347.81</v>
      </c>
      <c r="I26" s="276">
        <v>377.72</v>
      </c>
      <c r="J26" s="276">
        <v>377.61</v>
      </c>
      <c r="K26" s="276">
        <v>377.54</v>
      </c>
      <c r="L26" s="276">
        <v>377.54</v>
      </c>
      <c r="M26" s="276">
        <v>377.95</v>
      </c>
      <c r="N26" s="276">
        <v>427.02</v>
      </c>
      <c r="O26" s="276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/>
      <c r="W26" s="277"/>
      <c r="X26" s="277">
        <f t="shared" si="8"/>
        <v>148.38999999999999</v>
      </c>
      <c r="Y26" s="310">
        <f t="shared" si="9"/>
        <v>0.42517406378040734</v>
      </c>
      <c r="Z26" s="255"/>
      <c r="AA26" s="278"/>
    </row>
    <row r="27" spans="2:27" x14ac:dyDescent="0.2">
      <c r="B27" s="283" t="s">
        <v>283</v>
      </c>
      <c r="C27" s="276">
        <v>2302</v>
      </c>
      <c r="D27" s="276">
        <v>2264</v>
      </c>
      <c r="E27" s="276">
        <v>2550.7560000000003</v>
      </c>
      <c r="F27" s="276">
        <v>2470.4931235699996</v>
      </c>
      <c r="G27" s="276">
        <v>2440.1681056499997</v>
      </c>
      <c r="H27" s="276">
        <v>2428.22998508</v>
      </c>
      <c r="I27" s="276">
        <v>2429.4605679659999</v>
      </c>
      <c r="J27" s="276">
        <v>2377.9019159900013</v>
      </c>
      <c r="K27" s="276">
        <v>2344.8837654600002</v>
      </c>
      <c r="L27" s="276">
        <v>2372.82237682</v>
      </c>
      <c r="M27" s="276">
        <v>2526.3598135000002</v>
      </c>
      <c r="N27" s="276">
        <v>2530.2741824500008</v>
      </c>
      <c r="O27" s="276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3341.2921390855427</v>
      </c>
      <c r="U27" s="277">
        <v>3522.7493552679998</v>
      </c>
      <c r="V27" s="277"/>
      <c r="W27" s="277"/>
      <c r="X27" s="277">
        <f t="shared" si="8"/>
        <v>994.32856255685556</v>
      </c>
      <c r="Y27" s="310">
        <f t="shared" si="9"/>
        <v>0.3932607125456633</v>
      </c>
      <c r="Z27" s="255"/>
      <c r="AA27" s="278"/>
    </row>
    <row r="28" spans="2:27" x14ac:dyDescent="0.2">
      <c r="B28" s="283" t="s">
        <v>284</v>
      </c>
      <c r="C28" s="276">
        <v>63</v>
      </c>
      <c r="D28" s="276">
        <v>130</v>
      </c>
      <c r="E28" s="276">
        <v>163.82</v>
      </c>
      <c r="F28" s="276">
        <v>215.445281185</v>
      </c>
      <c r="G28" s="276">
        <v>164.50878250900001</v>
      </c>
      <c r="H28" s="276">
        <v>20.54631432</v>
      </c>
      <c r="I28" s="276">
        <v>-27.856442655999999</v>
      </c>
      <c r="J28" s="276">
        <v>-29.172437299999999</v>
      </c>
      <c r="K28" s="276">
        <v>-36.322841490000002</v>
      </c>
      <c r="L28" s="276">
        <v>99.543702870000004</v>
      </c>
      <c r="M28" s="276">
        <v>197.33442965899999</v>
      </c>
      <c r="N28" s="276">
        <v>221.51675839699999</v>
      </c>
      <c r="O28" s="276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211.47036921</v>
      </c>
      <c r="U28" s="277">
        <v>-136.84569912074301</v>
      </c>
      <c r="V28" s="277"/>
      <c r="W28" s="277"/>
      <c r="X28" s="277">
        <f t="shared" si="8"/>
        <v>-326.87324739074302</v>
      </c>
      <c r="Y28" s="310">
        <f t="shared" si="9"/>
        <v>-1.720136108509416</v>
      </c>
      <c r="Z28" s="255"/>
      <c r="AA28" s="278"/>
    </row>
    <row r="29" spans="2:27" x14ac:dyDescent="0.2">
      <c r="B29" s="284" t="s">
        <v>285</v>
      </c>
      <c r="C29" s="287">
        <v>4425</v>
      </c>
      <c r="D29" s="287">
        <v>4840</v>
      </c>
      <c r="E29" s="277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89">
        <v>6075.385418289</v>
      </c>
      <c r="M29" s="289">
        <v>6245.2749454739997</v>
      </c>
      <c r="N29" s="289">
        <v>6647.8490746509997</v>
      </c>
      <c r="O29" s="289">
        <v>6485.3020718070002</v>
      </c>
      <c r="P29" s="340">
        <v>6787.5274194599997</v>
      </c>
      <c r="Q29" s="340">
        <v>6358.1153717899997</v>
      </c>
      <c r="R29" s="340">
        <v>5550.9858648249992</v>
      </c>
      <c r="S29" s="340">
        <v>5354.9643186920002</v>
      </c>
      <c r="T29" s="340">
        <v>5542.3731211069999</v>
      </c>
      <c r="U29" s="340">
        <v>5703.846116836</v>
      </c>
      <c r="V29" s="340"/>
      <c r="W29" s="340"/>
      <c r="X29" s="277">
        <f>+U29-Q29</f>
        <v>-654.26925495399973</v>
      </c>
      <c r="Y29" s="310">
        <f>+U29/Q29-1</f>
        <v>-0.10290301711996197</v>
      </c>
      <c r="Z29" s="255"/>
      <c r="AA29" s="278"/>
    </row>
    <row r="30" spans="2:27" s="281" customFormat="1" ht="15.75" thickBot="1" x14ac:dyDescent="0.3">
      <c r="B30" s="279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9">
        <f>+U30/Q30-1</f>
        <v>-7.2007715603850109E-4</v>
      </c>
      <c r="Z30" s="255"/>
      <c r="AA30" s="278"/>
    </row>
    <row r="31" spans="2:27" ht="15.75" thickTop="1" x14ac:dyDescent="0.2">
      <c r="B31" s="275"/>
      <c r="C31" s="291"/>
      <c r="D31" s="27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76"/>
      <c r="Y31" s="310"/>
    </row>
    <row r="32" spans="2:27" s="281" customFormat="1" ht="15.75" thickBot="1" x14ac:dyDescent="0.3">
      <c r="B32" s="262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9">
        <f>+U32/Q32-1</f>
        <v>-1.5854683393621283E-3</v>
      </c>
      <c r="Z32" s="255"/>
      <c r="AA32" s="278"/>
    </row>
    <row r="33" spans="2:27" ht="15.75" thickTop="1" x14ac:dyDescent="0.2">
      <c r="B33" s="275"/>
      <c r="C33" s="276"/>
      <c r="D33" s="276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76"/>
      <c r="Y33" s="313"/>
    </row>
    <row r="34" spans="2:27" x14ac:dyDescent="0.25">
      <c r="B34" s="285" t="s">
        <v>288</v>
      </c>
      <c r="C34" s="280">
        <v>123866</v>
      </c>
      <c r="D34" s="280">
        <v>121826</v>
      </c>
      <c r="E34" s="280">
        <v>122028.74</v>
      </c>
      <c r="F34" s="280">
        <f t="shared" ref="F34:N34" si="13">SUM(F35:F36)</f>
        <v>145994.76</v>
      </c>
      <c r="G34" s="280">
        <f t="shared" si="13"/>
        <v>156864.99</v>
      </c>
      <c r="H34" s="280">
        <f t="shared" si="13"/>
        <v>160332</v>
      </c>
      <c r="I34" s="280">
        <f t="shared" si="13"/>
        <v>165505</v>
      </c>
      <c r="J34" s="280">
        <f t="shared" si="13"/>
        <v>156571</v>
      </c>
      <c r="K34" s="280">
        <f t="shared" si="13"/>
        <v>159305</v>
      </c>
      <c r="L34" s="280">
        <f t="shared" si="13"/>
        <v>154591</v>
      </c>
      <c r="M34" s="280">
        <f t="shared" si="13"/>
        <v>156877</v>
      </c>
      <c r="N34" s="280">
        <f t="shared" si="13"/>
        <v>151099</v>
      </c>
      <c r="O34" s="280">
        <f t="shared" ref="O34:U34" si="14">SUM(O35:O36)</f>
        <v>151726</v>
      </c>
      <c r="P34" s="280">
        <f t="shared" si="14"/>
        <v>151751</v>
      </c>
      <c r="Q34" s="280">
        <f t="shared" si="14"/>
        <v>152310</v>
      </c>
      <c r="R34" s="280">
        <f t="shared" si="14"/>
        <v>153218</v>
      </c>
      <c r="S34" s="280">
        <f t="shared" si="14"/>
        <v>153230</v>
      </c>
      <c r="T34" s="280">
        <f t="shared" si="14"/>
        <v>153428</v>
      </c>
      <c r="U34" s="280">
        <f t="shared" si="14"/>
        <v>157136</v>
      </c>
      <c r="V34" s="280"/>
      <c r="W34" s="280"/>
      <c r="X34" s="280">
        <f>+U34-Q34</f>
        <v>4826</v>
      </c>
      <c r="Y34" s="314">
        <f>+U34/Q34-1</f>
        <v>3.1685378504366035E-2</v>
      </c>
      <c r="Z34" s="255"/>
      <c r="AA34" s="278"/>
    </row>
    <row r="35" spans="2:27" x14ac:dyDescent="0.2">
      <c r="B35" s="295" t="s">
        <v>289</v>
      </c>
      <c r="C35" s="276">
        <v>16518</v>
      </c>
      <c r="D35" s="293">
        <v>15467</v>
      </c>
      <c r="E35" s="276">
        <v>14994.44</v>
      </c>
      <c r="F35" s="276">
        <v>36409.040000000001</v>
      </c>
      <c r="G35" s="276">
        <v>22530</v>
      </c>
      <c r="H35" s="276">
        <v>29221</v>
      </c>
      <c r="I35" s="276">
        <v>35663</v>
      </c>
      <c r="J35" s="276">
        <v>34673</v>
      </c>
      <c r="K35" s="276">
        <v>36202</v>
      </c>
      <c r="L35" s="276">
        <v>35864</v>
      </c>
      <c r="M35" s="276">
        <v>36407</v>
      </c>
      <c r="N35" s="276">
        <v>33794</v>
      </c>
      <c r="O35" s="276">
        <v>34988</v>
      </c>
      <c r="P35" s="276">
        <v>33734</v>
      </c>
      <c r="Q35" s="276">
        <v>34902</v>
      </c>
      <c r="R35" s="276">
        <v>36197</v>
      </c>
      <c r="S35" s="276">
        <v>37941</v>
      </c>
      <c r="T35" s="276">
        <v>39970</v>
      </c>
      <c r="U35" s="276">
        <v>40021</v>
      </c>
      <c r="V35" s="276"/>
      <c r="W35" s="276"/>
      <c r="X35" s="276">
        <f>+U35-P35</f>
        <v>6287</v>
      </c>
      <c r="Y35" s="310">
        <f>+X35/Q35-1</f>
        <v>-0.81986705632915013</v>
      </c>
      <c r="Z35" s="255"/>
      <c r="AA35" s="278"/>
    </row>
    <row r="36" spans="2:27" x14ac:dyDescent="0.2">
      <c r="B36" s="295" t="s">
        <v>3</v>
      </c>
      <c r="C36" s="276">
        <v>107348</v>
      </c>
      <c r="D36" s="276">
        <v>106359</v>
      </c>
      <c r="E36" s="276">
        <v>107034.3</v>
      </c>
      <c r="F36" s="276">
        <v>109585.72</v>
      </c>
      <c r="G36" s="276">
        <v>134334.99</v>
      </c>
      <c r="H36" s="276">
        <v>131111</v>
      </c>
      <c r="I36" s="276">
        <v>129842</v>
      </c>
      <c r="J36" s="276">
        <v>121898</v>
      </c>
      <c r="K36" s="276">
        <v>123103</v>
      </c>
      <c r="L36" s="276">
        <v>118727</v>
      </c>
      <c r="M36" s="276">
        <v>120470</v>
      </c>
      <c r="N36" s="276">
        <v>117305</v>
      </c>
      <c r="O36" s="276">
        <v>116738</v>
      </c>
      <c r="P36" s="276">
        <v>118017</v>
      </c>
      <c r="Q36" s="276">
        <v>117408</v>
      </c>
      <c r="R36" s="276">
        <v>117021</v>
      </c>
      <c r="S36" s="276">
        <v>115289</v>
      </c>
      <c r="T36" s="276">
        <v>113458</v>
      </c>
      <c r="U36" s="276">
        <v>117115</v>
      </c>
      <c r="V36" s="276"/>
      <c r="W36" s="276"/>
      <c r="X36" s="276">
        <f>+U36-P36</f>
        <v>-902</v>
      </c>
      <c r="Y36" s="310">
        <f>+U36/Q36-1</f>
        <v>-2.495571000272534E-3</v>
      </c>
      <c r="Z36" s="255"/>
      <c r="AA36" s="278"/>
    </row>
    <row r="37" spans="2:27" x14ac:dyDescent="0.25">
      <c r="B37" s="286"/>
      <c r="C37" s="292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8" t="s">
        <v>291</v>
      </c>
      <c r="C39" s="288"/>
      <c r="D39" s="288"/>
      <c r="E39" s="288"/>
      <c r="F39" s="288"/>
      <c r="G39" s="288"/>
      <c r="H39" s="288"/>
      <c r="I39" s="288"/>
      <c r="J39" s="297"/>
      <c r="K39" s="297"/>
      <c r="L39" s="297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</row>
    <row r="40" spans="2:27" x14ac:dyDescent="0.25">
      <c r="B40" s="288"/>
      <c r="C40" s="288"/>
      <c r="D40" s="288"/>
      <c r="E40" s="288"/>
      <c r="F40" s="288"/>
      <c r="G40" s="297"/>
      <c r="H40" s="297"/>
      <c r="I40" s="297"/>
      <c r="J40" s="297"/>
      <c r="K40" s="297"/>
      <c r="L40" s="297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</row>
    <row r="41" spans="2:27" x14ac:dyDescent="0.25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</row>
    <row r="42" spans="2:27" x14ac:dyDescent="0.25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</row>
    <row r="43" spans="2:27" x14ac:dyDescent="0.25">
      <c r="B43" s="354" t="s">
        <v>262</v>
      </c>
      <c r="C43" s="356" t="s">
        <v>263</v>
      </c>
      <c r="F43" s="317">
        <v>43360</v>
      </c>
      <c r="G43" s="317">
        <v>43451</v>
      </c>
      <c r="H43" s="317">
        <v>43177</v>
      </c>
      <c r="I43" s="317">
        <v>43269</v>
      </c>
      <c r="J43" s="329">
        <v>43344</v>
      </c>
      <c r="K43" s="329">
        <v>43435</v>
      </c>
      <c r="L43" s="329">
        <v>43525</v>
      </c>
      <c r="M43" s="329">
        <v>43617</v>
      </c>
      <c r="N43" s="329">
        <v>43709</v>
      </c>
      <c r="O43" s="329">
        <v>43800</v>
      </c>
      <c r="P43" s="329">
        <v>43891</v>
      </c>
      <c r="Q43" s="329">
        <v>43983</v>
      </c>
      <c r="R43" s="329">
        <v>44075</v>
      </c>
      <c r="S43" s="329">
        <v>44166</v>
      </c>
      <c r="T43" s="329">
        <v>44256</v>
      </c>
      <c r="U43" s="329">
        <v>44348</v>
      </c>
      <c r="V43" s="329"/>
      <c r="W43" s="329"/>
    </row>
    <row r="44" spans="2:27" x14ac:dyDescent="0.25">
      <c r="B44" s="355"/>
      <c r="C44" s="357"/>
      <c r="F44" s="318"/>
      <c r="G44" s="318"/>
      <c r="H44" s="318"/>
      <c r="I44" s="318"/>
      <c r="J44" s="318"/>
      <c r="K44" s="318"/>
      <c r="L44" s="318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8">
        <f t="shared" ref="F46:K46" si="15">+(F8+F9)/F14</f>
        <v>0.15803818426528343</v>
      </c>
      <c r="G46" s="278">
        <f t="shared" si="15"/>
        <v>0.15448523402000533</v>
      </c>
      <c r="H46" s="278">
        <f t="shared" si="15"/>
        <v>0.14460292776104405</v>
      </c>
      <c r="I46" s="278">
        <f t="shared" si="15"/>
        <v>0.13953104619687734</v>
      </c>
      <c r="J46" s="278">
        <f t="shared" si="15"/>
        <v>0.13224799936520309</v>
      </c>
      <c r="K46" s="278">
        <f t="shared" si="15"/>
        <v>0.14685064201025849</v>
      </c>
      <c r="L46" s="278">
        <f>+(L8+L9)/L14</f>
        <v>0.139148409876616</v>
      </c>
      <c r="M46" s="278">
        <f>+(M8+M9)/M14</f>
        <v>0.14427146474816746</v>
      </c>
      <c r="N46" s="278">
        <f>+(N8+N9)/N14</f>
        <v>0.1461427161367552</v>
      </c>
      <c r="O46" s="278">
        <f>+(O8+O9)/O14</f>
        <v>0.16269639659372764</v>
      </c>
      <c r="P46" s="278">
        <f t="shared" ref="P46:S46" si="16">+(P8+P9)/P14</f>
        <v>0.16784194547764694</v>
      </c>
      <c r="Q46" s="278">
        <f>+(Q8+Q9)/Q14</f>
        <v>0.19347075344434342</v>
      </c>
      <c r="R46" s="278">
        <f t="shared" si="16"/>
        <v>0.21068887451587043</v>
      </c>
      <c r="S46" s="278">
        <f t="shared" si="16"/>
        <v>0.20042221001726232</v>
      </c>
      <c r="T46" s="278">
        <f>+(T8+T9)/T14</f>
        <v>0.20034784334679476</v>
      </c>
      <c r="U46" s="278">
        <f>+(U8+U9)/U14</f>
        <v>0.19431137305558449</v>
      </c>
      <c r="V46" s="278"/>
      <c r="W46" s="278"/>
    </row>
    <row r="47" spans="2:27" x14ac:dyDescent="0.25">
      <c r="B47" s="260" t="s">
        <v>266</v>
      </c>
      <c r="C47" s="261">
        <v>0.23495587112104327</v>
      </c>
      <c r="F47" s="278">
        <f t="shared" ref="F47:K47" si="17">+(F8+F9)/F18</f>
        <v>0.22614553267458348</v>
      </c>
      <c r="G47" s="278">
        <f t="shared" si="17"/>
        <v>0.21947847823409145</v>
      </c>
      <c r="H47" s="278">
        <f t="shared" si="17"/>
        <v>0.20414877899205672</v>
      </c>
      <c r="I47" s="278">
        <f t="shared" si="17"/>
        <v>0.19983118612450065</v>
      </c>
      <c r="J47" s="278">
        <f t="shared" si="17"/>
        <v>0.1918778896292592</v>
      </c>
      <c r="K47" s="278">
        <f t="shared" si="17"/>
        <v>0.21374221563610904</v>
      </c>
      <c r="L47" s="278">
        <f>+(L8+L9)/L18</f>
        <v>0.2012108650434665</v>
      </c>
      <c r="M47" s="278">
        <f>+(M8+M9)/M18</f>
        <v>0.20804470173556547</v>
      </c>
      <c r="N47" s="278">
        <f>+(N8+N9)/N18</f>
        <v>0.21071776778077889</v>
      </c>
      <c r="O47" s="278">
        <f>+(O8+O9)/O18</f>
        <v>0.230935585734689</v>
      </c>
      <c r="P47" s="278">
        <f t="shared" ref="P47:S47" si="18">+(P8+P9)/P18</f>
        <v>0.24128132847554554</v>
      </c>
      <c r="Q47" s="278">
        <f t="shared" si="18"/>
        <v>0.273550916278964</v>
      </c>
      <c r="R47" s="278">
        <f t="shared" si="18"/>
        <v>0.29225390766132481</v>
      </c>
      <c r="S47" s="278">
        <f t="shared" si="18"/>
        <v>0.27443935361321903</v>
      </c>
      <c r="T47" s="278">
        <f>+(T8+T9)/T18</f>
        <v>0.27171902948906052</v>
      </c>
      <c r="U47" s="278">
        <f>+(U8+U9)/U18</f>
        <v>0.26299023917236619</v>
      </c>
      <c r="V47" s="278"/>
      <c r="W47" s="278"/>
    </row>
    <row r="49" spans="2:23" x14ac:dyDescent="0.25">
      <c r="B49" s="260" t="s">
        <v>271</v>
      </c>
      <c r="C49" s="261">
        <v>0.12029987147162673</v>
      </c>
      <c r="F49" s="278">
        <f t="shared" ref="F49:S49" si="19">+F30/F14</f>
        <v>0.122832468211477</v>
      </c>
      <c r="G49" s="278">
        <f t="shared" si="19"/>
        <v>0.11953521173469012</v>
      </c>
      <c r="H49" s="278">
        <f t="shared" si="19"/>
        <v>0.11953446895388488</v>
      </c>
      <c r="I49" s="278">
        <f t="shared" si="19"/>
        <v>0.12145278132340274</v>
      </c>
      <c r="J49" s="278">
        <f t="shared" si="19"/>
        <v>0.1220855714303873</v>
      </c>
      <c r="K49" s="278">
        <f t="shared" si="19"/>
        <v>0.1213779570454315</v>
      </c>
      <c r="L49" s="278">
        <f t="shared" si="19"/>
        <v>0.12479671556089172</v>
      </c>
      <c r="M49" s="278">
        <f t="shared" si="19"/>
        <v>0.12784631475982022</v>
      </c>
      <c r="N49" s="278">
        <f t="shared" si="19"/>
        <v>0.13089626796314399</v>
      </c>
      <c r="O49" s="278">
        <f t="shared" si="19"/>
        <v>0.1271795358927223</v>
      </c>
      <c r="P49" s="278">
        <f>+P30/P14</f>
        <v>0.12668787053703864</v>
      </c>
      <c r="Q49" s="278">
        <f t="shared" si="19"/>
        <v>0.12122664969458116</v>
      </c>
      <c r="R49" s="278">
        <f t="shared" si="19"/>
        <v>0.1208928814817075</v>
      </c>
      <c r="S49" s="278">
        <f t="shared" si="19"/>
        <v>0.11981727366002702</v>
      </c>
      <c r="T49" s="278">
        <f>+T30/T14</f>
        <v>0.12062281725918354</v>
      </c>
      <c r="U49" s="278">
        <f>+U30/U14</f>
        <v>0.12133172476140344</v>
      </c>
      <c r="V49" s="278"/>
      <c r="W49" s="278"/>
    </row>
    <row r="50" spans="2:23" x14ac:dyDescent="0.25">
      <c r="B50" s="265" t="s">
        <v>272</v>
      </c>
      <c r="C50" s="266">
        <v>0.15051297399133903</v>
      </c>
      <c r="F50" s="278">
        <f t="shared" ref="F50:S50" si="20">(F30/(F10+F11))</f>
        <v>0.15224559787074982</v>
      </c>
      <c r="G50" s="278">
        <f t="shared" si="20"/>
        <v>0.14745696645476333</v>
      </c>
      <c r="H50" s="278">
        <f t="shared" si="20"/>
        <v>0.14618889977353636</v>
      </c>
      <c r="I50" s="278">
        <f t="shared" si="20"/>
        <v>0.14765467792015619</v>
      </c>
      <c r="J50" s="278">
        <f t="shared" si="20"/>
        <v>0.14730013759068092</v>
      </c>
      <c r="K50" s="278">
        <f t="shared" si="20"/>
        <v>0.1490895773562296</v>
      </c>
      <c r="L50" s="278">
        <f t="shared" si="20"/>
        <v>0.15258104958859181</v>
      </c>
      <c r="M50" s="278">
        <f t="shared" si="20"/>
        <v>0.15739658537834172</v>
      </c>
      <c r="N50" s="278">
        <f t="shared" si="20"/>
        <v>0.16163046172953038</v>
      </c>
      <c r="O50" s="278">
        <f t="shared" si="20"/>
        <v>0.1599929448865556</v>
      </c>
      <c r="P50" s="278">
        <f>(P30/(P10+P11))</f>
        <v>0.16153249403243816</v>
      </c>
      <c r="Q50" s="278">
        <f t="shared" si="20"/>
        <v>0.15964126275080745</v>
      </c>
      <c r="R50" s="278">
        <f t="shared" si="20"/>
        <v>0.1632610162031399</v>
      </c>
      <c r="S50" s="278">
        <f t="shared" si="20"/>
        <v>0.16056040792998572</v>
      </c>
      <c r="T50" s="278">
        <f>(T30/(T10+T11))</f>
        <v>0.16195137998134329</v>
      </c>
      <c r="U50" s="278">
        <f>(U30/(U10+U11))</f>
        <v>0.16132685282054646</v>
      </c>
      <c r="V50" s="278"/>
      <c r="W50" s="278"/>
    </row>
    <row r="52" spans="2:23" x14ac:dyDescent="0.25">
      <c r="B52" s="1" t="s">
        <v>268</v>
      </c>
      <c r="G52" s="278" t="e">
        <f>((#REF!/(12/12))/'Banco BS no usar'!G14)</f>
        <v>#REF!</v>
      </c>
      <c r="H52" s="278" t="e">
        <f>((#REF!/(3/12))/'Banco BS no usar'!H14)</f>
        <v>#REF!</v>
      </c>
      <c r="I52" s="278" t="e">
        <f>((#REF!/(6/12))/'Banco BS no usar'!I14)</f>
        <v>#REF!</v>
      </c>
      <c r="J52" s="278" t="e">
        <f>((#REF!/(9/12))/'Banco BS no usar'!J14)</f>
        <v>#REF!</v>
      </c>
      <c r="K52" s="278" t="e">
        <f>((#REF!/(12/12))/'Banco BS no usar'!K14)</f>
        <v>#REF!</v>
      </c>
      <c r="L52" s="278" t="e">
        <f>((#REF!/(3/12))/'Banco BS no usar'!L14)</f>
        <v>#REF!</v>
      </c>
      <c r="M52" s="321" t="e">
        <f>((#REF!/(6/12))/(('Banco BS no usar'!M14+I14)/2))</f>
        <v>#REF!</v>
      </c>
      <c r="N52" s="321" t="e">
        <f>((#REF!/(9/12))/(('Banco BS no usar'!N14+J14)/2))</f>
        <v>#REF!</v>
      </c>
      <c r="O52" s="321" t="e">
        <f>((#REF!/(12/12))/(('Banco BS no usar'!O14+K14)/2))</f>
        <v>#REF!</v>
      </c>
      <c r="P52" s="321" t="e">
        <f>((#REF!/(3/12))/(('Banco BS no usar'!P14+L14)/2))</f>
        <v>#REF!</v>
      </c>
      <c r="Q52" s="343" t="e">
        <f>((#REF!/(6/12))/(('Banco BS no usar'!Q14+M14)/2))</f>
        <v>#REF!</v>
      </c>
      <c r="R52" s="321" t="e">
        <f>((#REF!/(9/12))/(('Banco BS no usar'!R14+N14)/2))</f>
        <v>#REF!</v>
      </c>
      <c r="S52" s="321" t="e">
        <f>((#REF!/(12/12))/(('Banco BS no usar'!S14+O14)/2))</f>
        <v>#REF!</v>
      </c>
      <c r="T52" s="321" t="e">
        <f>((#REF!/(3/12))/(('Banco BS no usar'!T14+P14)/2))</f>
        <v>#REF!</v>
      </c>
      <c r="U52" s="321" t="e">
        <f>((#REF!/(6/12))/(('Banco BS no usar'!U14+Q14)/2))</f>
        <v>#REF!</v>
      </c>
      <c r="V52" s="321"/>
      <c r="W52" s="321"/>
    </row>
    <row r="53" spans="2:23" x14ac:dyDescent="0.25">
      <c r="B53" s="1" t="s">
        <v>269</v>
      </c>
      <c r="G53" s="278" t="e">
        <f>((#REF!/(12/12))/'Banco BS no usar'!G30)</f>
        <v>#REF!</v>
      </c>
      <c r="H53" s="278" t="e">
        <f>((#REF!/(3/12))/'Banco BS no usar'!H30)</f>
        <v>#REF!</v>
      </c>
      <c r="I53" s="278" t="e">
        <f>((#REF!/(6/12))/'Banco BS no usar'!I30)</f>
        <v>#REF!</v>
      </c>
      <c r="J53" s="278" t="e">
        <f>((#REF!/(9/12))/'Banco BS no usar'!J30)</f>
        <v>#REF!</v>
      </c>
      <c r="K53" s="278" t="e">
        <f>((#REF!/(12/12))/'Banco BS no usar'!K30)</f>
        <v>#REF!</v>
      </c>
      <c r="L53" s="278" t="e">
        <f>((#REF!/(3/12))/'Banco BS no usar'!L30)</f>
        <v>#REF!</v>
      </c>
      <c r="M53" s="321" t="e">
        <f>((#REF!/(6/12))/(('Banco BS no usar'!M30+I30)/2))</f>
        <v>#REF!</v>
      </c>
      <c r="N53" s="321" t="e">
        <f>((#REF!/(9/12))/(('Banco BS no usar'!N30+J30)/2))</f>
        <v>#REF!</v>
      </c>
      <c r="O53" s="321" t="e">
        <f>((#REF!/(12/12))/(('Banco BS no usar'!O30+K30)/2))</f>
        <v>#REF!</v>
      </c>
      <c r="P53" s="321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A39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8" width="11.28515625" style="1" hidden="1" customWidth="1"/>
    <col min="19" max="23" width="11.2851562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7" ht="18.75" x14ac:dyDescent="0.25">
      <c r="B1" s="353" t="s">
        <v>119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</row>
    <row r="2" spans="2:27" ht="18.75" x14ac:dyDescent="0.25">
      <c r="B2" s="353" t="s">
        <v>273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2:27" ht="18.75" x14ac:dyDescent="0.25">
      <c r="B3" s="353" t="s">
        <v>274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</row>
    <row r="4" spans="2:27" ht="18.75" x14ac:dyDescent="0.25">
      <c r="B4" s="353" t="s">
        <v>339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</row>
    <row r="5" spans="2:27" ht="18.75" x14ac:dyDescent="0.25">
      <c r="B5" s="270"/>
      <c r="C5" s="270"/>
      <c r="D5" s="270"/>
      <c r="E5" s="296"/>
      <c r="F5" s="305"/>
      <c r="G5" s="306"/>
      <c r="H5" s="315"/>
      <c r="I5" s="326"/>
      <c r="J5" s="328"/>
      <c r="K5" s="330"/>
      <c r="L5" s="333"/>
      <c r="M5" s="334"/>
      <c r="N5" s="338"/>
      <c r="O5" s="339"/>
      <c r="P5" s="341"/>
      <c r="Q5" s="341"/>
      <c r="R5" s="341"/>
      <c r="S5" s="344"/>
      <c r="T5" s="345"/>
      <c r="U5" s="346"/>
      <c r="V5" s="347"/>
      <c r="W5" s="347"/>
      <c r="X5" s="270"/>
      <c r="Y5" s="270"/>
    </row>
    <row r="6" spans="2:27" ht="30" x14ac:dyDescent="0.25">
      <c r="B6" s="262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254" t="s">
        <v>338</v>
      </c>
      <c r="X6" s="327" t="s">
        <v>259</v>
      </c>
      <c r="Y6" s="342" t="s">
        <v>260</v>
      </c>
    </row>
    <row r="7" spans="2:27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4"/>
      <c r="X7" s="277"/>
      <c r="Y7" s="273"/>
    </row>
    <row r="8" spans="2:27" x14ac:dyDescent="0.2">
      <c r="B8" s="275" t="s">
        <v>4</v>
      </c>
      <c r="C8" s="276">
        <v>0</v>
      </c>
      <c r="D8" s="276">
        <v>0.40643949999999995</v>
      </c>
      <c r="E8" s="276">
        <v>0.30409930000000002</v>
      </c>
      <c r="F8" s="276">
        <v>2.8663930000000001E-2</v>
      </c>
      <c r="G8" s="276">
        <v>2.761551000000001E-2</v>
      </c>
      <c r="H8" s="276">
        <v>2.7840739999999996E-2</v>
      </c>
      <c r="I8" s="276">
        <v>2.8645730000000005E-2</v>
      </c>
      <c r="J8" s="276">
        <v>2.9474090000000005E-2</v>
      </c>
      <c r="K8" s="276">
        <v>2.7233120000000003E-2</v>
      </c>
      <c r="L8" s="276">
        <v>2.493339E-2</v>
      </c>
      <c r="M8" s="276">
        <v>2.4876119999999995E-2</v>
      </c>
      <c r="N8" s="276">
        <v>3.052498E-2</v>
      </c>
      <c r="O8" s="277">
        <v>2.8176909999999999E-2</v>
      </c>
      <c r="P8" s="277">
        <v>2.4860480000000001E-2</v>
      </c>
      <c r="Q8" s="277">
        <v>2.4854910000000001E-2</v>
      </c>
      <c r="R8" s="277">
        <v>2.5010790000000001E-2</v>
      </c>
      <c r="S8" s="277">
        <v>2.443905E-2</v>
      </c>
      <c r="T8" s="277">
        <v>3.5789479999999999E-2</v>
      </c>
      <c r="U8" s="277">
        <v>4.0554550000000002E-2</v>
      </c>
      <c r="V8" s="277">
        <v>3.5987729999999996E-2</v>
      </c>
      <c r="W8" s="277">
        <v>3.9081049999999992E-2</v>
      </c>
      <c r="X8" s="277">
        <v>1.4641999999999992E-2</v>
      </c>
      <c r="Y8" s="310">
        <v>0.59912312467137596</v>
      </c>
      <c r="Z8" s="255"/>
      <c r="AA8" s="302"/>
    </row>
    <row r="9" spans="2:27" x14ac:dyDescent="0.2">
      <c r="B9" s="275" t="s">
        <v>5</v>
      </c>
      <c r="C9" s="276">
        <v>245.9</v>
      </c>
      <c r="D9" s="276">
        <v>226.41192287000001</v>
      </c>
      <c r="E9" s="276">
        <v>246.43844923</v>
      </c>
      <c r="F9" s="276">
        <v>262.80908703999995</v>
      </c>
      <c r="G9" s="276">
        <v>268.73641920000006</v>
      </c>
      <c r="H9" s="276">
        <v>288.74849206999994</v>
      </c>
      <c r="I9" s="276">
        <v>301.90942196000003</v>
      </c>
      <c r="J9" s="276">
        <v>288.64686565999995</v>
      </c>
      <c r="K9" s="276">
        <v>325.12502269999993</v>
      </c>
      <c r="L9" s="276">
        <v>334.75037058000004</v>
      </c>
      <c r="M9" s="276">
        <v>331.44347507999993</v>
      </c>
      <c r="N9" s="276">
        <v>334.08369078999993</v>
      </c>
      <c r="O9" s="277">
        <v>354.35907698</v>
      </c>
      <c r="P9" s="277">
        <v>313.41335979999997</v>
      </c>
      <c r="Q9" s="277">
        <v>325.50385247000003</v>
      </c>
      <c r="R9" s="277">
        <v>342.68266402999996</v>
      </c>
      <c r="S9" s="277">
        <v>345.80826443000001</v>
      </c>
      <c r="T9" s="277">
        <v>464.08118889000002</v>
      </c>
      <c r="U9" s="277">
        <v>553.34174378000012</v>
      </c>
      <c r="V9" s="277">
        <v>547.72492890000012</v>
      </c>
      <c r="W9" s="277">
        <v>470.48469619000002</v>
      </c>
      <c r="X9" s="277">
        <v>124.67643176000001</v>
      </c>
      <c r="Y9" s="310">
        <v>0.36053629882300742</v>
      </c>
      <c r="Z9" s="255"/>
      <c r="AA9" s="278"/>
    </row>
    <row r="10" spans="2:27" x14ac:dyDescent="0.2">
      <c r="B10" s="275" t="s">
        <v>292</v>
      </c>
      <c r="C10" s="276">
        <v>0</v>
      </c>
      <c r="D10" s="276">
        <v>0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v>0</v>
      </c>
      <c r="L10" s="276">
        <v>0</v>
      </c>
      <c r="M10" s="276">
        <v>0</v>
      </c>
      <c r="N10" s="276">
        <v>0</v>
      </c>
      <c r="O10" s="277">
        <v>0</v>
      </c>
      <c r="P10" s="277">
        <v>0</v>
      </c>
      <c r="Q10" s="277">
        <v>0</v>
      </c>
      <c r="R10" s="277">
        <v>0</v>
      </c>
      <c r="S10" s="277">
        <v>0</v>
      </c>
      <c r="T10" s="277">
        <v>0</v>
      </c>
      <c r="U10" s="277">
        <v>0</v>
      </c>
      <c r="V10" s="277">
        <v>0</v>
      </c>
      <c r="W10" s="277">
        <v>0</v>
      </c>
      <c r="X10" s="277">
        <v>0</v>
      </c>
      <c r="Y10" s="310">
        <v>0</v>
      </c>
      <c r="Z10" s="255"/>
      <c r="AA10" s="278"/>
    </row>
    <row r="11" spans="2:27" x14ac:dyDescent="0.2">
      <c r="B11" s="275" t="s">
        <v>6</v>
      </c>
      <c r="C11" s="276">
        <v>482</v>
      </c>
      <c r="D11" s="276">
        <v>548.07859339999993</v>
      </c>
      <c r="E11" s="276">
        <v>533.82140876000005</v>
      </c>
      <c r="F11" s="276">
        <v>520.52648480000005</v>
      </c>
      <c r="G11" s="276">
        <v>403.28610248000018</v>
      </c>
      <c r="H11" s="276">
        <v>405.77553413999999</v>
      </c>
      <c r="I11" s="276">
        <v>285.04642228000006</v>
      </c>
      <c r="J11" s="276">
        <v>326.02805367999997</v>
      </c>
      <c r="K11" s="276">
        <v>376.31409256999996</v>
      </c>
      <c r="L11" s="276">
        <v>419.00423940999985</v>
      </c>
      <c r="M11" s="276">
        <v>468.05877699999974</v>
      </c>
      <c r="N11" s="276">
        <v>391.05833703999997</v>
      </c>
      <c r="O11" s="277">
        <v>393.57925922999999</v>
      </c>
      <c r="P11" s="277">
        <v>345.70093806000006</v>
      </c>
      <c r="Q11" s="277">
        <v>380.43864924999991</v>
      </c>
      <c r="R11" s="277">
        <v>383.62724151999987</v>
      </c>
      <c r="S11" s="277">
        <v>347.73376899000004</v>
      </c>
      <c r="T11" s="277">
        <v>391.28197805000002</v>
      </c>
      <c r="U11" s="277">
        <v>419.52821826999997</v>
      </c>
      <c r="V11" s="277">
        <v>285.61195550000008</v>
      </c>
      <c r="W11" s="277">
        <v>569.27547152000011</v>
      </c>
      <c r="X11" s="277">
        <v>221.54170253000007</v>
      </c>
      <c r="Y11" s="310">
        <v>0.63710149052671117</v>
      </c>
      <c r="Z11" s="255"/>
      <c r="AA11" s="278"/>
    </row>
    <row r="12" spans="2:27" x14ac:dyDescent="0.2">
      <c r="B12" s="275" t="s">
        <v>275</v>
      </c>
      <c r="C12" s="276">
        <v>0</v>
      </c>
      <c r="D12" s="276">
        <v>0</v>
      </c>
      <c r="E12" s="276"/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7">
        <v>0</v>
      </c>
      <c r="W12" s="277">
        <v>0</v>
      </c>
      <c r="X12" s="277">
        <v>0</v>
      </c>
      <c r="Y12" s="310">
        <v>0</v>
      </c>
      <c r="Z12" s="255"/>
      <c r="AA12" s="278"/>
    </row>
    <row r="13" spans="2:27" x14ac:dyDescent="0.2">
      <c r="B13" s="275" t="s">
        <v>7</v>
      </c>
      <c r="C13" s="287">
        <v>286</v>
      </c>
      <c r="D13" s="287">
        <v>367.16434380000004</v>
      </c>
      <c r="E13" s="277">
        <v>378.80749183</v>
      </c>
      <c r="F13" s="287">
        <v>347.29386953999983</v>
      </c>
      <c r="G13" s="287">
        <v>291.52908260999988</v>
      </c>
      <c r="H13" s="287">
        <v>264.08354741000022</v>
      </c>
      <c r="I13" s="289">
        <v>278.59800612999999</v>
      </c>
      <c r="J13" s="289">
        <v>231.19018588000037</v>
      </c>
      <c r="K13" s="289">
        <v>260.32271066999999</v>
      </c>
      <c r="L13" s="289">
        <v>265.77181526999999</v>
      </c>
      <c r="M13" s="289">
        <v>272.81490351000053</v>
      </c>
      <c r="N13" s="289">
        <v>284.95748284999991</v>
      </c>
      <c r="O13" s="340">
        <v>277.55513812999999</v>
      </c>
      <c r="P13" s="340">
        <v>293.49155363000023</v>
      </c>
      <c r="Q13" s="340">
        <v>277.83539360999998</v>
      </c>
      <c r="R13" s="340">
        <v>280.03133331999987</v>
      </c>
      <c r="S13" s="340">
        <v>276.17881358999995</v>
      </c>
      <c r="T13" s="340">
        <v>283.27598956000003</v>
      </c>
      <c r="U13" s="340">
        <v>320.59279885999968</v>
      </c>
      <c r="V13" s="340">
        <v>562.74094228999957</v>
      </c>
      <c r="W13" s="340">
        <v>427.12615109000052</v>
      </c>
      <c r="X13" s="277">
        <v>150.94733750000057</v>
      </c>
      <c r="Y13" s="310">
        <v>0.54655654261767084</v>
      </c>
      <c r="Z13" s="255"/>
      <c r="AA13" s="278"/>
    </row>
    <row r="14" spans="2:27" s="281" customFormat="1" ht="15.75" thickBot="1" x14ac:dyDescent="0.3">
      <c r="B14" s="279" t="s">
        <v>276</v>
      </c>
      <c r="C14" s="294">
        <v>1013.9</v>
      </c>
      <c r="D14" s="294">
        <v>1142.0612995700001</v>
      </c>
      <c r="E14" s="294">
        <v>1159.09775975</v>
      </c>
      <c r="F14" s="294">
        <v>1130.6581053099999</v>
      </c>
      <c r="G14" s="294">
        <v>963.57921980000015</v>
      </c>
      <c r="H14" s="294">
        <v>958.63541436000014</v>
      </c>
      <c r="I14" s="294">
        <v>865.58249610000007</v>
      </c>
      <c r="J14" s="294">
        <v>845.89457931000038</v>
      </c>
      <c r="K14" s="294">
        <v>961.78905905999989</v>
      </c>
      <c r="L14" s="294">
        <v>1019.5513586499999</v>
      </c>
      <c r="M14" s="294">
        <v>1072.3420317100001</v>
      </c>
      <c r="N14" s="294">
        <v>1010.1300356599997</v>
      </c>
      <c r="O14" s="294">
        <v>1025.5216512499999</v>
      </c>
      <c r="P14" s="294">
        <v>952.63071197000022</v>
      </c>
      <c r="Q14" s="294">
        <v>983.80275023999991</v>
      </c>
      <c r="R14" s="294">
        <v>1006.3662496599998</v>
      </c>
      <c r="S14" s="294">
        <v>969.7452860599999</v>
      </c>
      <c r="T14" s="294">
        <v>1138.6749459800001</v>
      </c>
      <c r="U14" s="294">
        <v>1293.5033154599998</v>
      </c>
      <c r="V14" s="294">
        <v>1396.1138144199997</v>
      </c>
      <c r="W14" s="294">
        <v>1466.9253998500008</v>
      </c>
      <c r="X14" s="294">
        <v>497.18011379000086</v>
      </c>
      <c r="Y14" s="309">
        <v>0.5126914468540551</v>
      </c>
      <c r="Z14" s="255"/>
      <c r="AA14" s="278"/>
    </row>
    <row r="15" spans="2:27" ht="15.75" thickTop="1" x14ac:dyDescent="0.25">
      <c r="B15" s="275"/>
      <c r="C15" s="276"/>
      <c r="D15" s="276"/>
      <c r="E15" s="298"/>
      <c r="F15" s="298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76"/>
      <c r="Y15" s="276"/>
      <c r="Z15" s="255"/>
      <c r="AA15" s="278"/>
    </row>
    <row r="16" spans="2:27" x14ac:dyDescent="0.25">
      <c r="B16" s="262" t="s">
        <v>277</v>
      </c>
      <c r="C16" s="263"/>
      <c r="D16" s="263"/>
      <c r="E16" s="299"/>
      <c r="F16" s="299"/>
      <c r="G16" s="263"/>
      <c r="H16" s="263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55"/>
      <c r="AA16" s="278"/>
    </row>
    <row r="17" spans="2:27" x14ac:dyDescent="0.25">
      <c r="B17" s="275"/>
      <c r="C17" s="276"/>
      <c r="D17" s="276"/>
      <c r="E17" s="298"/>
      <c r="F17" s="298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76"/>
      <c r="Y17" s="276"/>
      <c r="Z17" s="255"/>
      <c r="AA17" s="278"/>
    </row>
    <row r="18" spans="2:27" x14ac:dyDescent="0.2">
      <c r="B18" s="275" t="s">
        <v>8</v>
      </c>
      <c r="C18" s="276">
        <v>8</v>
      </c>
      <c r="D18" s="276">
        <v>5.9021313300000005</v>
      </c>
      <c r="E18" s="276">
        <v>13.61967797</v>
      </c>
      <c r="F18" s="276">
        <v>728.19776692999994</v>
      </c>
      <c r="G18" s="276">
        <v>550.50752721000003</v>
      </c>
      <c r="H18" s="276">
        <v>524.24714748999997</v>
      </c>
      <c r="I18" s="276">
        <v>374.47666106000003</v>
      </c>
      <c r="J18" s="276">
        <v>388.21713724</v>
      </c>
      <c r="K18" s="276">
        <v>458.9820598899999</v>
      </c>
      <c r="L18" s="276">
        <v>527.77071120000005</v>
      </c>
      <c r="M18" s="276">
        <v>538.09693027999992</v>
      </c>
      <c r="N18" s="276">
        <v>457.98130181999994</v>
      </c>
      <c r="O18" s="277">
        <v>529.50376983000001</v>
      </c>
      <c r="P18" s="277">
        <v>422.80127009000006</v>
      </c>
      <c r="Q18" s="277">
        <v>449.83304171999998</v>
      </c>
      <c r="R18" s="277">
        <v>462.49371888000002</v>
      </c>
      <c r="S18" s="277">
        <v>432.86693511000004</v>
      </c>
      <c r="T18" s="277">
        <v>3.6973479999999999</v>
      </c>
      <c r="U18" s="277">
        <v>3.6973479999999999</v>
      </c>
      <c r="V18" s="277">
        <v>0.2</v>
      </c>
      <c r="W18" s="277">
        <v>0.2</v>
      </c>
      <c r="X18" s="277">
        <v>-432.66693511000005</v>
      </c>
      <c r="Y18" s="310">
        <v>-0.99953796424772157</v>
      </c>
      <c r="Z18" s="255"/>
      <c r="AA18" s="278"/>
    </row>
    <row r="19" spans="2:27" x14ac:dyDescent="0.2">
      <c r="B19" s="275" t="s">
        <v>278</v>
      </c>
      <c r="C19" s="276">
        <v>109</v>
      </c>
      <c r="D19" s="276">
        <v>148.49892268000002</v>
      </c>
      <c r="E19" s="276">
        <v>120.84250702999999</v>
      </c>
      <c r="F19" s="276">
        <v>30.943367180000006</v>
      </c>
      <c r="G19" s="276">
        <v>39.425830500000025</v>
      </c>
      <c r="H19" s="276">
        <v>49.014339399999983</v>
      </c>
      <c r="I19" s="276">
        <v>77.54013922</v>
      </c>
      <c r="J19" s="276">
        <v>45.046124869999993</v>
      </c>
      <c r="K19" s="276">
        <v>95.00086684</v>
      </c>
      <c r="L19" s="276">
        <v>80.257531970000002</v>
      </c>
      <c r="M19" s="276">
        <v>116.27896971999996</v>
      </c>
      <c r="N19" s="276">
        <v>143.07008805999999</v>
      </c>
      <c r="O19" s="277">
        <v>72.461585480000011</v>
      </c>
      <c r="P19" s="277">
        <v>115.70033956000003</v>
      </c>
      <c r="Q19" s="277">
        <v>118.83886970999998</v>
      </c>
      <c r="R19" s="277">
        <v>119.50335677</v>
      </c>
      <c r="S19" s="277">
        <v>95.482852190000003</v>
      </c>
      <c r="T19" s="277">
        <v>89.435925830000002</v>
      </c>
      <c r="U19" s="277">
        <v>116.45988653000002</v>
      </c>
      <c r="V19" s="277">
        <v>196.48218828999998</v>
      </c>
      <c r="W19" s="277">
        <v>217.87843393</v>
      </c>
      <c r="X19" s="277">
        <v>122.39558174</v>
      </c>
      <c r="Y19" s="310">
        <v>1.2818592965409823</v>
      </c>
      <c r="Z19" s="255"/>
      <c r="AA19" s="278"/>
    </row>
    <row r="20" spans="2:27" x14ac:dyDescent="0.2">
      <c r="B20" s="275" t="s">
        <v>279</v>
      </c>
      <c r="C20" s="287">
        <v>592</v>
      </c>
      <c r="D20" s="287">
        <v>661.59988458000009</v>
      </c>
      <c r="E20" s="277">
        <v>656</v>
      </c>
      <c r="F20" s="287">
        <v>41.323781040000007</v>
      </c>
      <c r="G20" s="277">
        <v>32.099538600000002</v>
      </c>
      <c r="H20" s="277">
        <v>35.333649339999994</v>
      </c>
      <c r="I20" s="277">
        <v>40.652042969999997</v>
      </c>
      <c r="J20" s="277">
        <v>35.345314350000002</v>
      </c>
      <c r="K20" s="277">
        <v>30.925157709999997</v>
      </c>
      <c r="L20" s="277">
        <v>34.789649919999995</v>
      </c>
      <c r="M20" s="277">
        <v>31.274075259999996</v>
      </c>
      <c r="N20" s="277">
        <v>25.059121200000003</v>
      </c>
      <c r="O20" s="277">
        <v>26.118249239999997</v>
      </c>
      <c r="P20" s="277">
        <v>25.040243490000002</v>
      </c>
      <c r="Q20" s="277">
        <v>20.958601950000002</v>
      </c>
      <c r="R20" s="277">
        <v>20.786755770000003</v>
      </c>
      <c r="S20" s="277">
        <v>36.715226159999986</v>
      </c>
      <c r="T20" s="277">
        <v>473.62735911999999</v>
      </c>
      <c r="U20" s="277">
        <v>582.13470652000001</v>
      </c>
      <c r="V20" s="277">
        <v>583.76505963</v>
      </c>
      <c r="W20" s="277">
        <v>618.14979015999995</v>
      </c>
      <c r="X20" s="277">
        <v>581.43456399999991</v>
      </c>
      <c r="Y20" s="310">
        <v>15.836333445589762</v>
      </c>
      <c r="Z20" s="255"/>
      <c r="AA20" s="278"/>
    </row>
    <row r="21" spans="2:27" s="281" customFormat="1" ht="15.75" thickBot="1" x14ac:dyDescent="0.3">
      <c r="B21" s="279" t="s">
        <v>280</v>
      </c>
      <c r="C21" s="294">
        <v>709</v>
      </c>
      <c r="D21" s="294">
        <v>816.00093859000015</v>
      </c>
      <c r="E21" s="294">
        <v>790.46218499999998</v>
      </c>
      <c r="F21" s="294">
        <v>800.46491514999991</v>
      </c>
      <c r="G21" s="294">
        <v>622.03289631000007</v>
      </c>
      <c r="H21" s="294">
        <v>608.59513622999998</v>
      </c>
      <c r="I21" s="294">
        <v>492.66884325000001</v>
      </c>
      <c r="J21" s="294">
        <v>468.60857645999999</v>
      </c>
      <c r="K21" s="294">
        <v>584.90808443999993</v>
      </c>
      <c r="L21" s="294">
        <v>642.81789308999998</v>
      </c>
      <c r="M21" s="294">
        <v>685.64997525999991</v>
      </c>
      <c r="N21" s="294">
        <v>626.11051108000004</v>
      </c>
      <c r="O21" s="294">
        <v>628.08360455000002</v>
      </c>
      <c r="P21" s="294">
        <v>563.54185314000006</v>
      </c>
      <c r="Q21" s="294">
        <v>589.63051337999991</v>
      </c>
      <c r="R21" s="294">
        <v>602.78383142000007</v>
      </c>
      <c r="S21" s="294">
        <v>565.06501346000005</v>
      </c>
      <c r="T21" s="294">
        <v>566.76063294999994</v>
      </c>
      <c r="U21" s="294">
        <v>702.29194104999999</v>
      </c>
      <c r="V21" s="294">
        <v>780.44724792</v>
      </c>
      <c r="W21" s="294">
        <v>836.22822408999991</v>
      </c>
      <c r="X21" s="294">
        <v>271.16321062999987</v>
      </c>
      <c r="Y21" s="309">
        <v>0.47987966724327213</v>
      </c>
      <c r="Z21" s="255"/>
      <c r="AA21" s="278"/>
    </row>
    <row r="22" spans="2:27" ht="15.75" thickTop="1" x14ac:dyDescent="0.25">
      <c r="B22" s="275"/>
      <c r="C22" s="276"/>
      <c r="D22" s="276"/>
      <c r="E22" s="298"/>
      <c r="F22" s="298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76"/>
      <c r="Y22" s="311"/>
      <c r="Z22" s="255"/>
      <c r="AA22" s="278"/>
    </row>
    <row r="23" spans="2:27" x14ac:dyDescent="0.25">
      <c r="B23" s="262" t="s">
        <v>270</v>
      </c>
      <c r="C23" s="263"/>
      <c r="D23" s="263"/>
      <c r="E23" s="299"/>
      <c r="F23" s="299"/>
      <c r="G23" s="263"/>
      <c r="H23" s="263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55"/>
      <c r="AA23" s="278"/>
    </row>
    <row r="24" spans="2:27" x14ac:dyDescent="0.25">
      <c r="B24" s="275"/>
      <c r="C24" s="276"/>
      <c r="D24" s="276"/>
      <c r="E24" s="298"/>
      <c r="F24" s="298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76"/>
      <c r="Y24" s="311"/>
      <c r="Z24" s="255"/>
      <c r="AA24" s="278"/>
    </row>
    <row r="25" spans="2:27" x14ac:dyDescent="0.2">
      <c r="B25" s="283" t="s">
        <v>281</v>
      </c>
      <c r="C25" s="276">
        <v>137</v>
      </c>
      <c r="D25" s="276">
        <v>133.52558012</v>
      </c>
      <c r="E25" s="276">
        <v>111.38230934000001</v>
      </c>
      <c r="F25" s="276">
        <v>115.99133358</v>
      </c>
      <c r="G25" s="276">
        <v>110.42288378000001</v>
      </c>
      <c r="H25" s="276">
        <v>105.50949101</v>
      </c>
      <c r="I25" s="276">
        <v>107.06287182999999</v>
      </c>
      <c r="J25" s="276">
        <v>102.17343047</v>
      </c>
      <c r="K25" s="276">
        <v>102.74874312999999</v>
      </c>
      <c r="L25" s="276">
        <v>98.654251210000012</v>
      </c>
      <c r="M25" s="276">
        <v>97.777500439999997</v>
      </c>
      <c r="N25" s="276">
        <v>75.347239760000022</v>
      </c>
      <c r="O25" s="277">
        <v>74.066701840000007</v>
      </c>
      <c r="P25" s="277">
        <v>71.903024929999987</v>
      </c>
      <c r="Q25" s="277">
        <v>78.782352879999991</v>
      </c>
      <c r="R25" s="277">
        <v>74.787452880000004</v>
      </c>
      <c r="S25" s="277">
        <v>74.287452879999989</v>
      </c>
      <c r="T25" s="277">
        <v>95.455754189999993</v>
      </c>
      <c r="U25" s="277">
        <v>95.314667409999998</v>
      </c>
      <c r="V25" s="277">
        <v>100.77731150999999</v>
      </c>
      <c r="W25" s="277">
        <v>103.30315422</v>
      </c>
      <c r="X25" s="277">
        <v>29.015701340000007</v>
      </c>
      <c r="Y25" s="310">
        <v>0.39058683822247109</v>
      </c>
      <c r="Z25" s="255"/>
      <c r="AA25" s="278"/>
    </row>
    <row r="26" spans="2:27" x14ac:dyDescent="0.2">
      <c r="B26" s="283" t="s">
        <v>282</v>
      </c>
      <c r="C26" s="276">
        <v>2</v>
      </c>
      <c r="D26" s="276">
        <v>5.2110693600000006</v>
      </c>
      <c r="E26" s="276">
        <v>8.8784579899999994</v>
      </c>
      <c r="F26" s="276">
        <v>4.9392673499999997</v>
      </c>
      <c r="G26" s="276">
        <v>7.0674907500000002</v>
      </c>
      <c r="H26" s="276">
        <v>6.8271696799999999</v>
      </c>
      <c r="I26" s="276">
        <v>6.4804400600000003</v>
      </c>
      <c r="J26" s="276">
        <v>6.6376497399999996</v>
      </c>
      <c r="K26" s="276">
        <v>7.4709365999999999</v>
      </c>
      <c r="L26" s="276">
        <v>6.9732830000000003</v>
      </c>
      <c r="M26" s="276">
        <v>7.0556200000000002</v>
      </c>
      <c r="N26" s="276">
        <v>7.2056199999999988</v>
      </c>
      <c r="O26" s="277">
        <v>6.3715335</v>
      </c>
      <c r="P26" s="277">
        <v>6.4215334999999998</v>
      </c>
      <c r="Q26" s="277">
        <v>7.8107835899999998</v>
      </c>
      <c r="R26" s="277">
        <v>7.8107835899999989</v>
      </c>
      <c r="S26" s="277">
        <v>7.0996146299999996</v>
      </c>
      <c r="T26" s="277">
        <v>13.645141649999999</v>
      </c>
      <c r="U26" s="277">
        <v>13.660141649999998</v>
      </c>
      <c r="V26" s="277">
        <v>14.539309629999998</v>
      </c>
      <c r="W26" s="277">
        <v>12.724051640000001</v>
      </c>
      <c r="X26" s="277">
        <v>5.6244370100000012</v>
      </c>
      <c r="Y26" s="310">
        <v>0.79221722630316926</v>
      </c>
      <c r="Z26" s="255"/>
      <c r="AA26" s="278"/>
    </row>
    <row r="27" spans="2:27" x14ac:dyDescent="0.2">
      <c r="B27" s="283" t="s">
        <v>283</v>
      </c>
      <c r="C27" s="276">
        <v>17</v>
      </c>
      <c r="D27" s="276">
        <v>16.260504050000002</v>
      </c>
      <c r="E27" s="276">
        <v>20.873853960000002</v>
      </c>
      <c r="F27" s="276">
        <v>21.857630019999995</v>
      </c>
      <c r="G27" s="276">
        <v>21.860309149999999</v>
      </c>
      <c r="H27" s="276">
        <v>7.4997389399999994</v>
      </c>
      <c r="I27" s="276">
        <v>8.224969230000001</v>
      </c>
      <c r="J27" s="276">
        <v>8.4635325900000016</v>
      </c>
      <c r="K27" s="276">
        <v>7.9947168400000006</v>
      </c>
      <c r="L27" s="276">
        <v>7.6262084499999991</v>
      </c>
      <c r="M27" s="276">
        <v>7.8004631099999999</v>
      </c>
      <c r="N27" s="276">
        <v>8.0850445399999984</v>
      </c>
      <c r="O27" s="277">
        <v>8.2058481299999997</v>
      </c>
      <c r="P27" s="277">
        <v>7.8470403800000001</v>
      </c>
      <c r="Q27" s="277">
        <v>9.2572138399999986</v>
      </c>
      <c r="R27" s="277">
        <v>7.7536536499999995</v>
      </c>
      <c r="S27" s="277">
        <v>7.8516685600000002</v>
      </c>
      <c r="T27" s="277">
        <v>8.0518511999999998</v>
      </c>
      <c r="U27" s="277">
        <v>8.09932345</v>
      </c>
      <c r="V27" s="277">
        <v>8.0729323999999991</v>
      </c>
      <c r="W27" s="277">
        <v>10.93031339</v>
      </c>
      <c r="X27" s="277">
        <v>3.07864483</v>
      </c>
      <c r="Y27" s="310">
        <v>0.39210071164797111</v>
      </c>
      <c r="Z27" s="255"/>
      <c r="AA27" s="278"/>
    </row>
    <row r="28" spans="2:27" x14ac:dyDescent="0.2">
      <c r="B28" s="283" t="s">
        <v>284</v>
      </c>
      <c r="C28" s="276">
        <v>0</v>
      </c>
      <c r="D28" s="276">
        <v>0</v>
      </c>
      <c r="E28" s="276">
        <v>227.02127088</v>
      </c>
      <c r="F28" s="276">
        <v>187.40495920999999</v>
      </c>
      <c r="G28" s="276">
        <v>201.73536476000001</v>
      </c>
      <c r="H28" s="276">
        <v>229.7269776</v>
      </c>
      <c r="I28" s="276">
        <v>250.45648210000002</v>
      </c>
      <c r="J28" s="276">
        <v>259.32250041999998</v>
      </c>
      <c r="K28" s="276">
        <v>258.45978115999992</v>
      </c>
      <c r="L28" s="276">
        <v>262.56425221000006</v>
      </c>
      <c r="M28" s="276">
        <v>272.84032944</v>
      </c>
      <c r="N28" s="276">
        <v>293.34969655999993</v>
      </c>
      <c r="O28" s="277">
        <v>308.75955716000004</v>
      </c>
      <c r="P28" s="277">
        <v>302.91726001999984</v>
      </c>
      <c r="Q28" s="277">
        <v>298.32188654999999</v>
      </c>
      <c r="R28" s="277">
        <v>313.19691962000002</v>
      </c>
      <c r="S28" s="277">
        <v>315.42285656999996</v>
      </c>
      <c r="T28" s="277">
        <v>454.74288602999997</v>
      </c>
      <c r="U28" s="277">
        <v>474.08267576000003</v>
      </c>
      <c r="V28" s="277">
        <v>491.08582410999992</v>
      </c>
      <c r="W28" s="277">
        <v>502.65195166999996</v>
      </c>
      <c r="X28" s="277">
        <v>187.22909509999999</v>
      </c>
      <c r="Y28" s="310">
        <v>0.5935812551315518</v>
      </c>
      <c r="Z28" s="255"/>
      <c r="AA28" s="278"/>
    </row>
    <row r="29" spans="2:27" x14ac:dyDescent="0.2">
      <c r="B29" s="284" t="s">
        <v>285</v>
      </c>
      <c r="C29" s="287">
        <v>149</v>
      </c>
      <c r="D29" s="287">
        <v>170.69741190000002</v>
      </c>
      <c r="E29" s="277">
        <v>0</v>
      </c>
      <c r="F29" s="277">
        <v>0.45380632999999998</v>
      </c>
      <c r="G29" s="287">
        <v>0.46027504999999991</v>
      </c>
      <c r="H29" s="287">
        <v>0.47690089999999996</v>
      </c>
      <c r="I29" s="289">
        <v>0.68888963000000003</v>
      </c>
      <c r="J29" s="289">
        <v>0.68888963000000014</v>
      </c>
      <c r="K29" s="289">
        <v>0.20679689000000001</v>
      </c>
      <c r="L29" s="289">
        <v>0.91447071999999996</v>
      </c>
      <c r="M29" s="289">
        <v>1.2181434600000001</v>
      </c>
      <c r="N29" s="289">
        <v>3.1923720000000003E-2</v>
      </c>
      <c r="O29" s="340">
        <v>3.4406069999999997E-2</v>
      </c>
      <c r="P29" s="340">
        <v>0</v>
      </c>
      <c r="Q29" s="340">
        <v>0</v>
      </c>
      <c r="R29" s="340">
        <v>3.3608499999999999E-2</v>
      </c>
      <c r="S29" s="340">
        <v>1.8679959999999999E-2</v>
      </c>
      <c r="T29" s="340">
        <v>1.8679959999999999E-2</v>
      </c>
      <c r="U29" s="340">
        <v>5.4572139999999998E-2</v>
      </c>
      <c r="V29" s="340">
        <v>1.1911888500000001</v>
      </c>
      <c r="W29" s="340">
        <v>1.0877048400000333</v>
      </c>
      <c r="X29" s="277">
        <v>1.0690248800000333</v>
      </c>
      <c r="Y29" s="310">
        <v>57.228435178663837</v>
      </c>
      <c r="Z29" s="255"/>
      <c r="AA29" s="278"/>
    </row>
    <row r="30" spans="2:27" s="281" customFormat="1" ht="15.75" thickBot="1" x14ac:dyDescent="0.3">
      <c r="B30" s="279" t="s">
        <v>286</v>
      </c>
      <c r="C30" s="294">
        <v>305</v>
      </c>
      <c r="D30" s="294">
        <v>325.69456543000001</v>
      </c>
      <c r="E30" s="294">
        <v>368.15589217000002</v>
      </c>
      <c r="F30" s="294">
        <v>330.64699648999999</v>
      </c>
      <c r="G30" s="294">
        <v>341.54632349000002</v>
      </c>
      <c r="H30" s="294">
        <v>350.04027812999999</v>
      </c>
      <c r="I30" s="294">
        <v>372.91365285000001</v>
      </c>
      <c r="J30" s="294">
        <v>377.28600284999999</v>
      </c>
      <c r="K30" s="294">
        <v>376.8809746199999</v>
      </c>
      <c r="L30" s="294">
        <v>376.73246559000006</v>
      </c>
      <c r="M30" s="294">
        <v>386.69205645000005</v>
      </c>
      <c r="N30" s="294">
        <v>384.01952457999994</v>
      </c>
      <c r="O30" s="294">
        <v>397.43804670000003</v>
      </c>
      <c r="P30" s="294">
        <v>389.08885882999982</v>
      </c>
      <c r="Q30" s="294">
        <v>394.17223686</v>
      </c>
      <c r="R30" s="294">
        <v>403.58241824000004</v>
      </c>
      <c r="S30" s="294">
        <v>404.68027259999997</v>
      </c>
      <c r="T30" s="294">
        <v>571.9143130299999</v>
      </c>
      <c r="U30" s="294">
        <v>591.21138041000006</v>
      </c>
      <c r="V30" s="294">
        <v>615.66656649999993</v>
      </c>
      <c r="W30" s="294">
        <v>630.69717575999994</v>
      </c>
      <c r="X30" s="294">
        <v>226.01690315999997</v>
      </c>
      <c r="Y30" s="309">
        <v>0.55850734138306501</v>
      </c>
      <c r="Z30" s="255"/>
      <c r="AA30" s="278"/>
    </row>
    <row r="31" spans="2:27" ht="15.75" thickTop="1" x14ac:dyDescent="0.2">
      <c r="B31" s="275"/>
      <c r="C31" s="276"/>
      <c r="D31" s="289"/>
      <c r="E31" s="300"/>
      <c r="F31" s="300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76"/>
      <c r="Y31" s="310"/>
      <c r="Z31" s="255"/>
      <c r="AA31" s="278"/>
    </row>
    <row r="32" spans="2:27" s="281" customFormat="1" ht="15.75" thickBot="1" x14ac:dyDescent="0.3">
      <c r="B32" s="262" t="s">
        <v>287</v>
      </c>
      <c r="C32" s="294">
        <v>1014</v>
      </c>
      <c r="D32" s="294">
        <v>1141.69550402</v>
      </c>
      <c r="E32" s="294">
        <v>1158.6180771700001</v>
      </c>
      <c r="F32" s="294">
        <v>1131.11191164</v>
      </c>
      <c r="G32" s="294">
        <v>963.57921980000015</v>
      </c>
      <c r="H32" s="294">
        <v>958.63541435999991</v>
      </c>
      <c r="I32" s="294">
        <v>865.58249610000007</v>
      </c>
      <c r="J32" s="294">
        <v>845.89457930999993</v>
      </c>
      <c r="K32" s="294">
        <v>961.78905905999977</v>
      </c>
      <c r="L32" s="294">
        <v>1019.55035868</v>
      </c>
      <c r="M32" s="294">
        <v>1072.3420317099999</v>
      </c>
      <c r="N32" s="294">
        <v>1010.13003566</v>
      </c>
      <c r="O32" s="294">
        <v>1025.5216512500001</v>
      </c>
      <c r="P32" s="294">
        <v>952.63071196999988</v>
      </c>
      <c r="Q32" s="294">
        <v>983.80275023999991</v>
      </c>
      <c r="R32" s="294">
        <v>1006.3662496600001</v>
      </c>
      <c r="S32" s="294">
        <v>969.74528606000001</v>
      </c>
      <c r="T32" s="294">
        <v>1138.6749459799998</v>
      </c>
      <c r="U32" s="294">
        <v>1293.5033214600001</v>
      </c>
      <c r="V32" s="294">
        <v>1396.1138144199999</v>
      </c>
      <c r="W32" s="294">
        <v>1466.9253998499998</v>
      </c>
      <c r="X32" s="294">
        <v>497.18011378999984</v>
      </c>
      <c r="Y32" s="309">
        <v>0.51269144685405399</v>
      </c>
      <c r="Z32" s="255"/>
      <c r="AA32" s="278"/>
    </row>
    <row r="33" spans="2:27" ht="15.75" thickTop="1" x14ac:dyDescent="0.2">
      <c r="B33" s="275"/>
      <c r="C33" s="276"/>
      <c r="D33" s="290"/>
      <c r="E33" s="301"/>
      <c r="F33" s="301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76"/>
      <c r="Y33" s="313"/>
      <c r="Z33" s="255"/>
      <c r="AA33" s="278"/>
    </row>
    <row r="34" spans="2:27" x14ac:dyDescent="0.25">
      <c r="B34" s="285" t="s">
        <v>288</v>
      </c>
      <c r="C34" s="280">
        <v>12875</v>
      </c>
      <c r="D34" s="280">
        <v>19884.591573470003</v>
      </c>
      <c r="E34" s="280">
        <v>23347.967597890001</v>
      </c>
      <c r="F34" s="280">
        <v>25053.519525980009</v>
      </c>
      <c r="G34" s="280">
        <v>26295.24445676</v>
      </c>
      <c r="H34" s="280">
        <v>31892.717071850002</v>
      </c>
      <c r="I34" s="280">
        <v>31337.398152810001</v>
      </c>
      <c r="J34" s="280">
        <v>32754.708376419996</v>
      </c>
      <c r="K34" s="280">
        <v>35557.157544210015</v>
      </c>
      <c r="L34" s="280">
        <v>36557.565555649991</v>
      </c>
      <c r="M34" s="280">
        <v>37463.598039320008</v>
      </c>
      <c r="N34" s="280">
        <v>38055.670739500012</v>
      </c>
      <c r="O34" s="280">
        <v>38659.008491920002</v>
      </c>
      <c r="P34" s="280">
        <v>34828.989025980001</v>
      </c>
      <c r="Q34" s="280">
        <v>35840.031195690004</v>
      </c>
      <c r="R34" s="280">
        <v>38326.354695409995</v>
      </c>
      <c r="S34" s="280">
        <v>43847.115764470007</v>
      </c>
      <c r="T34" s="280">
        <v>58617.407103449994</v>
      </c>
      <c r="U34" s="280">
        <v>46541.984942800009</v>
      </c>
      <c r="V34" s="280">
        <v>54569.727072969996</v>
      </c>
      <c r="W34" s="280">
        <v>56436.809690899994</v>
      </c>
      <c r="X34" s="280">
        <v>12589.693926429987</v>
      </c>
      <c r="Y34" s="314">
        <v>0.28712707111813285</v>
      </c>
      <c r="Z34" s="255"/>
      <c r="AA34" s="278"/>
    </row>
    <row r="35" spans="2:27" x14ac:dyDescent="0.2">
      <c r="B35" s="284" t="s">
        <v>289</v>
      </c>
      <c r="C35" s="276">
        <v>12690</v>
      </c>
      <c r="D35" s="276">
        <v>16236.307329110001</v>
      </c>
      <c r="E35" s="276">
        <v>17797.91442157</v>
      </c>
      <c r="F35" s="276">
        <v>22901.073703890008</v>
      </c>
      <c r="G35" s="276">
        <v>23771.896031339998</v>
      </c>
      <c r="H35" s="276">
        <v>31519.511016640001</v>
      </c>
      <c r="I35" s="276">
        <v>30993.660633430001</v>
      </c>
      <c r="J35" s="276">
        <v>32445.977650299996</v>
      </c>
      <c r="K35" s="276">
        <v>35334.636520360014</v>
      </c>
      <c r="L35" s="276">
        <v>36554.387257989991</v>
      </c>
      <c r="M35" s="276">
        <v>37460.605225440006</v>
      </c>
      <c r="N35" s="276">
        <v>37821.40181326001</v>
      </c>
      <c r="O35" s="276">
        <v>38415.636240730004</v>
      </c>
      <c r="P35" s="276">
        <v>34603.51890807</v>
      </c>
      <c r="Q35" s="276">
        <v>35601.030419750001</v>
      </c>
      <c r="R35" s="276">
        <v>38072.498851029995</v>
      </c>
      <c r="S35" s="276">
        <v>43604.773844910007</v>
      </c>
      <c r="T35" s="276">
        <v>58371.832799739997</v>
      </c>
      <c r="U35" s="276">
        <v>46283.514132710006</v>
      </c>
      <c r="V35" s="276">
        <v>54308.478432479998</v>
      </c>
      <c r="W35" s="276">
        <v>56186.934445039995</v>
      </c>
      <c r="X35" s="276">
        <v>12582.160600129988</v>
      </c>
      <c r="Y35" s="310">
        <v>0.28855007125782173</v>
      </c>
      <c r="Z35" s="255"/>
      <c r="AA35" s="278"/>
    </row>
    <row r="36" spans="2:27" x14ac:dyDescent="0.2">
      <c r="B36" s="284" t="s">
        <v>3</v>
      </c>
      <c r="C36" s="276">
        <v>185</v>
      </c>
      <c r="D36" s="276">
        <v>3648.2842443600002</v>
      </c>
      <c r="E36" s="276">
        <v>5550.0531763199997</v>
      </c>
      <c r="F36" s="276">
        <v>2152.4458220899996</v>
      </c>
      <c r="G36" s="276">
        <v>2523.3484254200002</v>
      </c>
      <c r="H36" s="276">
        <v>373.20605521000005</v>
      </c>
      <c r="I36" s="276">
        <v>343.73751937999998</v>
      </c>
      <c r="J36" s="276">
        <v>308.73072611999999</v>
      </c>
      <c r="K36" s="276">
        <v>222.52102385000001</v>
      </c>
      <c r="L36" s="276">
        <v>3.1782976600000001</v>
      </c>
      <c r="M36" s="276">
        <v>2.9928138799999999</v>
      </c>
      <c r="N36" s="276">
        <v>234.26892624000001</v>
      </c>
      <c r="O36" s="276">
        <v>243.37225118999999</v>
      </c>
      <c r="P36" s="276">
        <v>225.47011791000003</v>
      </c>
      <c r="Q36" s="276">
        <v>239.00077594000001</v>
      </c>
      <c r="R36" s="276">
        <v>253.85584438000004</v>
      </c>
      <c r="S36" s="276">
        <v>242.34191956000004</v>
      </c>
      <c r="T36" s="276">
        <v>245.57430371000001</v>
      </c>
      <c r="U36" s="276">
        <v>258.47081008999999</v>
      </c>
      <c r="V36" s="276">
        <v>261.24864049000001</v>
      </c>
      <c r="W36" s="276">
        <v>249.87524586000001</v>
      </c>
      <c r="X36" s="276">
        <v>7.5333262999999704</v>
      </c>
      <c r="Y36" s="310">
        <v>3.108552706720169E-2</v>
      </c>
      <c r="Z36" s="255"/>
      <c r="AA36" s="278"/>
    </row>
    <row r="37" spans="2:27" x14ac:dyDescent="0.25"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X38" s="255"/>
      <c r="Y38" s="255"/>
    </row>
    <row r="39" spans="2:27" x14ac:dyDescent="0.25">
      <c r="B39" s="288" t="s">
        <v>290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</row>
  </sheetData>
  <mergeCells count="4">
    <mergeCell ref="B1:Y1"/>
    <mergeCell ref="B2:Y2"/>
    <mergeCell ref="B3:Y3"/>
    <mergeCell ref="B4:Y4"/>
  </mergeCells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319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25">
        <v>0.33</v>
      </c>
      <c r="D8" s="335">
        <v>0.25280791243117962</v>
      </c>
    </row>
    <row r="9" spans="1:4" x14ac:dyDescent="0.25">
      <c r="A9" s="260" t="s">
        <v>266</v>
      </c>
      <c r="B9" s="261">
        <v>0.21071776778077889</v>
      </c>
      <c r="C9" s="325">
        <v>0.56000000000000005</v>
      </c>
      <c r="D9" s="335">
        <v>0.41346062012384538</v>
      </c>
    </row>
    <row r="10" spans="1:4" x14ac:dyDescent="0.25">
      <c r="A10" s="262" t="s">
        <v>267</v>
      </c>
      <c r="B10" s="319"/>
      <c r="C10" s="319"/>
      <c r="D10" s="263"/>
    </row>
    <row r="11" spans="1:4" s="259" customFormat="1" x14ac:dyDescent="0.25">
      <c r="A11" s="256"/>
      <c r="B11" s="320"/>
      <c r="C11" s="320"/>
      <c r="D11" s="264"/>
    </row>
    <row r="12" spans="1:4" x14ac:dyDescent="0.25">
      <c r="A12" s="260" t="s">
        <v>268</v>
      </c>
      <c r="B12" s="269">
        <v>1.6081926952776E-2</v>
      </c>
      <c r="C12" s="322">
        <v>0.05</v>
      </c>
      <c r="D12" s="336">
        <v>5.2403359258654574E-2</v>
      </c>
    </row>
    <row r="13" spans="1:4" x14ac:dyDescent="0.25">
      <c r="A13" s="260" t="s">
        <v>269</v>
      </c>
      <c r="B13" s="269">
        <v>0.12706483784308581</v>
      </c>
      <c r="C13" s="322">
        <v>0.13</v>
      </c>
      <c r="D13" s="336">
        <v>0.13486685488740824</v>
      </c>
    </row>
    <row r="14" spans="1:4" x14ac:dyDescent="0.25">
      <c r="A14" s="262" t="s">
        <v>270</v>
      </c>
      <c r="B14" s="319"/>
      <c r="C14" s="323"/>
      <c r="D14" s="263"/>
    </row>
    <row r="15" spans="1:4" s="259" customFormat="1" x14ac:dyDescent="0.25">
      <c r="A15" s="256"/>
      <c r="B15" s="320"/>
      <c r="C15" s="324"/>
      <c r="D15" s="264"/>
    </row>
    <row r="16" spans="1:4" x14ac:dyDescent="0.25">
      <c r="A16" s="260" t="s">
        <v>271</v>
      </c>
      <c r="B16" s="261">
        <v>0.13089626796314399</v>
      </c>
      <c r="C16" s="325">
        <v>0.38</v>
      </c>
      <c r="D16" s="335">
        <v>0.38855624906803687</v>
      </c>
    </row>
    <row r="17" spans="1:4" x14ac:dyDescent="0.25">
      <c r="A17" s="265" t="s">
        <v>272</v>
      </c>
      <c r="B17" s="331">
        <v>0.16163046172953038</v>
      </c>
      <c r="C17" s="332">
        <v>0.98</v>
      </c>
      <c r="D17" s="337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316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25">
        <v>0.31</v>
      </c>
      <c r="D8" s="335">
        <v>0.2313212211404877</v>
      </c>
    </row>
    <row r="9" spans="1:4" x14ac:dyDescent="0.25">
      <c r="A9" s="260" t="s">
        <v>266</v>
      </c>
      <c r="B9" s="261">
        <v>0.20804470173556547</v>
      </c>
      <c r="C9" s="325">
        <v>0.5</v>
      </c>
      <c r="D9" s="335">
        <v>0.37479495894559872</v>
      </c>
    </row>
    <row r="10" spans="1:4" x14ac:dyDescent="0.25">
      <c r="A10" s="262" t="s">
        <v>267</v>
      </c>
      <c r="B10" s="319"/>
      <c r="C10" s="319"/>
      <c r="D10" s="263"/>
    </row>
    <row r="11" spans="1:4" s="259" customFormat="1" x14ac:dyDescent="0.25">
      <c r="A11" s="256"/>
      <c r="B11" s="320"/>
      <c r="C11" s="320"/>
      <c r="D11" s="264"/>
    </row>
    <row r="12" spans="1:4" x14ac:dyDescent="0.25">
      <c r="A12" s="260" t="s">
        <v>268</v>
      </c>
      <c r="B12" s="269">
        <v>1.5053520588123712E-2</v>
      </c>
      <c r="C12" s="322">
        <v>0.05</v>
      </c>
      <c r="D12" s="336">
        <v>5.6211087377032252E-2</v>
      </c>
    </row>
    <row r="13" spans="1:4" x14ac:dyDescent="0.25">
      <c r="A13" s="260" t="s">
        <v>269</v>
      </c>
      <c r="B13" s="269">
        <v>0.11774700441232241</v>
      </c>
      <c r="C13" s="322">
        <v>0.15</v>
      </c>
      <c r="D13" s="336">
        <v>0.14683964123371271</v>
      </c>
    </row>
    <row r="14" spans="1:4" x14ac:dyDescent="0.25">
      <c r="A14" s="262" t="s">
        <v>270</v>
      </c>
      <c r="B14" s="319"/>
      <c r="C14" s="323"/>
      <c r="D14" s="263"/>
    </row>
    <row r="15" spans="1:4" s="259" customFormat="1" x14ac:dyDescent="0.25">
      <c r="A15" s="256"/>
      <c r="B15" s="320"/>
      <c r="C15" s="324"/>
      <c r="D15" s="264"/>
    </row>
    <row r="16" spans="1:4" x14ac:dyDescent="0.25">
      <c r="A16" s="260" t="s">
        <v>271</v>
      </c>
      <c r="B16" s="261">
        <v>0.12784631475982022</v>
      </c>
      <c r="C16" s="325">
        <v>0.36</v>
      </c>
      <c r="D16" s="335">
        <v>0.38280594330495293</v>
      </c>
    </row>
    <row r="17" spans="1:4" x14ac:dyDescent="0.25">
      <c r="A17" s="265" t="s">
        <v>272</v>
      </c>
      <c r="B17" s="331">
        <v>0.15739658537834172</v>
      </c>
      <c r="C17" s="332">
        <v>0.83</v>
      </c>
      <c r="D17" s="337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119</v>
      </c>
      <c r="B1" s="353"/>
      <c r="C1" s="353"/>
      <c r="D1" s="353"/>
    </row>
    <row r="2" spans="1:4" ht="18.75" x14ac:dyDescent="0.25">
      <c r="A2" s="353" t="s">
        <v>261</v>
      </c>
      <c r="B2" s="353"/>
      <c r="C2" s="353"/>
      <c r="D2" s="353"/>
    </row>
    <row r="3" spans="1:4" ht="18.75" x14ac:dyDescent="0.25">
      <c r="A3" s="353" t="s">
        <v>313</v>
      </c>
      <c r="B3" s="353"/>
      <c r="C3" s="353"/>
      <c r="D3" s="353"/>
    </row>
    <row r="5" spans="1:4" x14ac:dyDescent="0.25">
      <c r="A5" s="358" t="s">
        <v>262</v>
      </c>
      <c r="B5" s="360" t="s">
        <v>263</v>
      </c>
      <c r="C5" s="360" t="s">
        <v>264</v>
      </c>
      <c r="D5" s="360" t="s">
        <v>1</v>
      </c>
    </row>
    <row r="6" spans="1:4" x14ac:dyDescent="0.25">
      <c r="A6" s="359"/>
      <c r="B6" s="361"/>
      <c r="C6" s="361"/>
      <c r="D6" s="361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25">
        <v>0.33</v>
      </c>
      <c r="D8" s="307">
        <v>0.23729578164828066</v>
      </c>
    </row>
    <row r="9" spans="1:4" x14ac:dyDescent="0.25">
      <c r="A9" s="260" t="s">
        <v>266</v>
      </c>
      <c r="B9" s="261">
        <v>0.2012108650434665</v>
      </c>
      <c r="C9" s="325">
        <v>0.55000000000000004</v>
      </c>
      <c r="D9" s="307">
        <v>0.37622342900957495</v>
      </c>
    </row>
    <row r="10" spans="1:4" x14ac:dyDescent="0.25">
      <c r="A10" s="262" t="s">
        <v>267</v>
      </c>
      <c r="B10" s="319"/>
      <c r="C10" s="319"/>
      <c r="D10" s="263"/>
    </row>
    <row r="11" spans="1:4" s="259" customFormat="1" x14ac:dyDescent="0.25">
      <c r="A11" s="256"/>
      <c r="B11" s="320"/>
      <c r="C11" s="320"/>
      <c r="D11" s="264"/>
    </row>
    <row r="12" spans="1:4" x14ac:dyDescent="0.25">
      <c r="A12" s="260" t="s">
        <v>268</v>
      </c>
      <c r="B12" s="269">
        <v>1.6061764891449639E-2</v>
      </c>
      <c r="C12" s="322">
        <v>5.239564310986182E-2</v>
      </c>
      <c r="D12" s="304">
        <v>6.2017203429937731E-2</v>
      </c>
    </row>
    <row r="13" spans="1:4" x14ac:dyDescent="0.25">
      <c r="A13" s="260" t="s">
        <v>269</v>
      </c>
      <c r="B13" s="269">
        <v>0.12870342636231211</v>
      </c>
      <c r="C13" s="322">
        <v>0.14179836886725192</v>
      </c>
      <c r="D13" s="304">
        <v>0.16794587236705785</v>
      </c>
    </row>
    <row r="14" spans="1:4" x14ac:dyDescent="0.25">
      <c r="A14" s="262" t="s">
        <v>270</v>
      </c>
      <c r="B14" s="319"/>
      <c r="C14" s="323"/>
      <c r="D14" s="263"/>
    </row>
    <row r="15" spans="1:4" s="259" customFormat="1" x14ac:dyDescent="0.25">
      <c r="A15" s="256"/>
      <c r="B15" s="320"/>
      <c r="C15" s="324"/>
      <c r="D15" s="264"/>
    </row>
    <row r="16" spans="1:4" x14ac:dyDescent="0.25">
      <c r="A16" s="260" t="s">
        <v>271</v>
      </c>
      <c r="B16" s="261">
        <v>0.12479671556089172</v>
      </c>
      <c r="C16" s="325">
        <v>0.37</v>
      </c>
      <c r="D16" s="307">
        <v>0.36926899456269247</v>
      </c>
    </row>
    <row r="17" spans="1:4" x14ac:dyDescent="0.25">
      <c r="A17" s="265" t="s">
        <v>272</v>
      </c>
      <c r="B17" s="331">
        <v>0.15258104958859181</v>
      </c>
      <c r="C17" s="332">
        <v>0.9</v>
      </c>
      <c r="D17" s="308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2022-03-30T19:49:13Z</dcterms:modified>
</cp:coreProperties>
</file>