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S39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<sst xmlns="http://schemas.openxmlformats.org/spreadsheetml/2006/main" count="625" uniqueCount="318">
  <si>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</si>
  <si>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</si>
  <si>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</si>
  <si>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</si>
  <si>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</si>
  <si>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</si>
  <si>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</si>
  <si>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</si>
  <si>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</si>
  <si>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</si>
  <si>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</si>
  <si>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</si>
  <si>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</si>
  <si>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</si>
  <si>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</si>
  <si>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</si>
  <si>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</si>
  <si>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</si>
  <si>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</si>
  <si>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</si>
  <si>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</si>
  <si>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</si>
  <si>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</si>
  <si>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</si>
  <si>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</si>
  <si>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</si>
  <si>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</si>
  <si>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</si>
  <si>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</si>
  <si>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</si>
  <si>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</si>
  <si>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</si>
  <si>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</si>
  <si>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</si>
  <si>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</si>
  <si>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</si>
  <si>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</si>
  <si>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</si>
  <si>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</si>
  <si>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</si>
  <si>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</si>
  <si>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</si>
  <si>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</si>
  <si>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</si>
  <si>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</si>
  <si>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</si>
  <si>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</si>
  <si>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</si>
  <si>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</si>
  <si>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</si>
  <si>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</si>
  <si>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</si>
  <si>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</si>
  <si>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</si>
  <si>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</si>
  <si>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</si>
  <si>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</si>
  <si>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</si>
  <si>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</si>
  <si>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</si>
  <si>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</si>
  <si>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</si>
  <si>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</si>
  <si>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</si>
  <si>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</si>
  <si>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</si>
  <si>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</si>
  <si>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</si>
  <si>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</si>
  <si>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</si>
  <si>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</si>
  <si>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</si>
  <si>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</si>
  <si>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</si>
  <si>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</si>
  <si>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</si>
  <si>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</si>
  <si>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</si>
  <si>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</si>
  <si>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</si>
  <si>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</si>
  <si>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</si>
  <si>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</si>
  <si>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</si>
  <si>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</si>
  <si>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</si>
  <si>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</si>
  <si>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</si>
  <si>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</si>
  <si>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</si>
  <si>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</si>
  <si>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</si>
  <si>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</si>
  <si>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</si>
  <si>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</si>
  <si>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</si>
  <si>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</si>
  <si>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</si>
  <si>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</si>
  <si>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</si>
  <si>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</si>
  <si>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</si>
  <si>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</si>
  <si>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</si>
  <si>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</si>
  <si>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</si>
  <si>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</si>
  <si>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</si>
  <si>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</si>
  <si>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</si>
  <si>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</si>
  <si>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</si>
  <si>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</si>
  <si>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</si>
  <si>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</si>
  <si>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</si>
  <si>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</si>
  <si>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</si>
  <si>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</si>
  <si>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</si>
  <si>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</si>
  <si>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</si>
  <si>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</si>
  <si>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</si>
  <si>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</si>
  <si>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</si>
  <si>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</si>
  <si>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</si>
  <si>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</si>
  <si>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</si>
  <si>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</si>
  <si>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</si>
  <si>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</si>
  <si>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</si>
  <si>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</si>
  <si>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</si>
  <si>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</si>
  <si>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</si>
  <si>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</si>
  <si>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</si>
  <si>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</si>
  <si>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</si>
  <si>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</si>
  <si>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</si>
  <si>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</si>
  <si>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</si>
  <si>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</si>
  <si>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</si>
  <si>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</si>
  <si>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</si>
  <si>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</si>
  <si>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</si>
  <si>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</si>
  <si>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</si>
  <si>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</si>
  <si>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</si>
  <si>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</si>
  <si>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</si>
  <si>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</si>
  <si>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</si>
  <si>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</si>
  <si>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</si>
  <si>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</si>
  <si>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</si>
  <si>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</si>
  <si>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</si>
  <si>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</si>
  <si>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</si>
  <si>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</si>
  <si>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</si>
  <si>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</si>
  <si>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</si>
  <si>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</si>
  <si>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</si>
  <si>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</si>
  <si>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</si>
  <si>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</si>
  <si>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</si>
  <si>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</si>
  <si>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</si>
  <si>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</si>
  <si>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</si>
  <si>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</si>
  <si>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</si>
  <si>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</si>
  <si>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</si>
  <si>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</si>
  <si>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</si>
  <si>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</si>
  <si>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</si>
  <si>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</si>
  <si>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</si>
  <si>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</si>
  <si>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</si>
  <si>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</si>
  <si>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</si>
  <si>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</si>
  <si>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</si>
  <si>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</si>
  <si>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</si>
  <si>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</si>
  <si>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</si>
  <si>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</si>
  <si>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</si>
  <si>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</si>
  <si>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</si>
  <si>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</si>
  <si>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</si>
  <si>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</si>
  <si>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</si>
  <si>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</si>
  <si>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</si>
  <si>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</si>
  <si>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</si>
  <si>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</si>
  <si>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</si>
  <si>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</si>
  <si>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</si>
  <si>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</si>
  <si>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</si>
  <si>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</si>
  <si>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</si>
  <si>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</si>
  <si>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</si>
  <si>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</si>
  <si>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</si>
  <si>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</si>
  <si>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</si>
  <si>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</si>
  <si>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</si>
  <si>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</si>
  <si>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</si>
  <si>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</si>
  <si>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</si>
  <si>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</si>
  <si>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</si>
  <si>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</si>
  <si>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</si>
  <si>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</si>
  <si>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</si>
  <si>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</si>
  <si>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</si>
  <si>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</si>
  <si>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</si>
  <si>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</si>
  <si>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</si>
  <si>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</si>
  <si>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</si>
  <si>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</si>
  <si>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</si>
  <si>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</si>
  <si>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</si>
  <si>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</si>
  <si>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</si>
  <si>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</si>
  <si>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</si>
  <si>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</si>
  <si>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</si>
  <si>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</si>
  <si>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</si>
  <si>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</si>
  <si>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</si>
  <si>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</si>
  <si>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</si>
  <si>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</si>
  <si>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</si>
  <si>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</si>
  <si>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</si>
  <si>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</si>
  <si>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</si>
  <si>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</si>
  <si>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</si>
  <si>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</si>
  <si>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</si>
  <si>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</si>
  <si>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</si>
  <si>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</si>
  <si>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</si>
  <si>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</si>
  <si>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</si>
  <si>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</si>
  <si>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</si>
  <si>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</si>
  <si>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</si>
  <si>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</si>
  <si>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</si>
  <si>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</si>
  <si>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</si>
  <si>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</si>
  <si>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</si>
  <si>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</si>
  <si>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</si>
  <si>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</si>
  <si>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</si>
  <si>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</si>
  <si>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</si>
  <si>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</si>
  <si>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</si>
  <si>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</si>
  <si>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</si>
  <si>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</si>
  <si>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</si>
  <si>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</si>
  <si>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</si>
  <si>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</si>
  <si>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</si>
  <si>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</si>
  <si>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</si>
  <si>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</si>
  <si>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</si>
  <si>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</si>
  <si>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</si>
  <si>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</si>
  <si>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</si>
  <si>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</si>
  <si>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</si>
  <si>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</si>
  <si>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Septiembre 2020/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</si>
</sst>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5" t="s">
        <v>140</v>
      </c>
      <c r="B2" s="74"/>
      <c r="C2" s="75"/>
      <c r="D2" s="76"/>
    </row>
    <row r="3" spans="1:5" s="77" customFormat="1" ht="66.599999999999994" customHeight="1" thickBot="1" x14ac:dyDescent="0.3">
      <c r="A3" s="33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8" t="s">
        <v>253</v>
      </c>
      <c r="D2" s="338"/>
    </row>
    <row r="3" spans="2:31" s="225" customFormat="1" ht="10.15" customHeight="1" x14ac:dyDescent="0.2"/>
    <row r="4" spans="2:31" s="225" customFormat="1" ht="24" customHeight="1" x14ac:dyDescent="0.2">
      <c r="B4" s="337"/>
      <c r="C4" s="33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9" t="s">
        <v>119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2:28" ht="18.75" x14ac:dyDescent="0.25">
      <c r="B2" s="339" t="s">
        <v>273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2:28" ht="18.75" x14ac:dyDescent="0.25">
      <c r="B3" s="339" t="s">
        <v>274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2:28" ht="18.75" x14ac:dyDescent="0.25">
      <c r="B4" s="339" t="s">
        <v>313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5" spans="2:28" ht="18.75" x14ac:dyDescent="0.25">
      <c r="B5" s="333"/>
      <c r="C5" s="333"/>
      <c r="D5" s="333"/>
      <c r="E5" s="333"/>
      <c r="F5" s="333"/>
      <c r="G5" s="33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33"/>
      <c r="Y5" s="333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1" t="s">
        <v>259</v>
      </c>
      <c r="Y6" s="310" t="s">
        <v>260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08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08">
        <f t="shared" ref="Y9:Y11" si="1">+U9/Q9-1</f>
        <v>4.3609391079153514E-3</v>
      </c>
    </row>
    <row r="10" spans="2:28" x14ac:dyDescent="0.2">
      <c r="B10" s="275" t="s">
        <v>291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08">
        <f t="shared" si="1"/>
        <v>-4.9139706637255642E-2</v>
      </c>
      <c r="Z10" s="255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08">
        <f t="shared" si="1"/>
        <v>0.11088463330259657</v>
      </c>
      <c r="Z11" s="255"/>
      <c r="AA11" s="278"/>
    </row>
    <row r="12" spans="2:28" x14ac:dyDescent="0.2">
      <c r="B12" s="275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08">
        <v>0</v>
      </c>
      <c r="Z12" s="255"/>
      <c r="AA12" s="278"/>
    </row>
    <row r="13" spans="2:28" x14ac:dyDescent="0.2">
      <c r="B13" s="275" t="s">
        <v>7</v>
      </c>
      <c r="C13" s="288">
        <v>3665</v>
      </c>
      <c r="D13" s="288">
        <v>4119</v>
      </c>
      <c r="E13" s="277">
        <v>3906.49</v>
      </c>
      <c r="F13" s="288">
        <v>4203.7700461309996</v>
      </c>
      <c r="G13" s="288">
        <v>4175.2207150100003</v>
      </c>
      <c r="H13" s="288">
        <v>4442.0327057909999</v>
      </c>
      <c r="I13" s="288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31">
        <v>5996.5007637709996</v>
      </c>
      <c r="Q13" s="331">
        <v>6092.5682623029998</v>
      </c>
      <c r="R13" s="331">
        <v>6364.8945656246797</v>
      </c>
      <c r="S13" s="331">
        <v>6952.1623142897597</v>
      </c>
      <c r="T13" s="331">
        <v>7086.7928595673902</v>
      </c>
      <c r="U13" s="331">
        <v>6913.8473846329998</v>
      </c>
      <c r="V13" s="331"/>
      <c r="W13" s="331"/>
      <c r="X13" s="277">
        <f>+U13-Q13</f>
        <v>821.27912233000006</v>
      </c>
      <c r="Y13" s="308">
        <f>+U13/Q13-1</f>
        <v>0.13480015109745458</v>
      </c>
      <c r="Z13" s="255"/>
      <c r="AA13" s="278"/>
    </row>
    <row r="14" spans="2:28" s="281" customFormat="1" ht="15.75" thickBot="1" x14ac:dyDescent="0.3">
      <c r="B14" s="279" t="s">
        <v>276</v>
      </c>
      <c r="C14" s="298">
        <v>121039.2</v>
      </c>
      <c r="D14" s="298">
        <v>120136</v>
      </c>
      <c r="E14" s="298">
        <v>118767.55</v>
      </c>
      <c r="F14" s="298">
        <f t="shared" ref="F14:N14" si="2">SUM(F8:F13)</f>
        <v>119571.0550065026</v>
      </c>
      <c r="G14" s="298">
        <f t="shared" si="2"/>
        <v>119736.60956903899</v>
      </c>
      <c r="H14" s="298">
        <f t="shared" si="2"/>
        <v>117745.33517114499</v>
      </c>
      <c r="I14" s="298">
        <f t="shared" si="2"/>
        <v>117889.67880037389</v>
      </c>
      <c r="J14" s="298">
        <f t="shared" si="2"/>
        <v>118523.3463762647</v>
      </c>
      <c r="K14" s="298">
        <f t="shared" si="2"/>
        <v>121483.88531261738</v>
      </c>
      <c r="L14" s="298">
        <f t="shared" si="2"/>
        <v>121488.132463962</v>
      </c>
      <c r="M14" s="298">
        <f t="shared" si="2"/>
        <v>121028.65480512001</v>
      </c>
      <c r="N14" s="298">
        <f t="shared" si="2"/>
        <v>122562.69677394601</v>
      </c>
      <c r="O14" s="298">
        <f t="shared" ref="O14:U14" si="3">SUM(O8:O13)</f>
        <v>124990.36559986099</v>
      </c>
      <c r="P14" s="298">
        <f t="shared" si="3"/>
        <v>125264.1761806201</v>
      </c>
      <c r="Q14" s="298">
        <f t="shared" si="3"/>
        <v>129189.04879568901</v>
      </c>
      <c r="R14" s="298">
        <f t="shared" si="3"/>
        <v>130367.33943054508</v>
      </c>
      <c r="S14" s="298">
        <f t="shared" si="3"/>
        <v>130352.42361324535</v>
      </c>
      <c r="T14" s="298">
        <f t="shared" si="3"/>
        <v>129218.86449966708</v>
      </c>
      <c r="U14" s="298">
        <f t="shared" si="3"/>
        <v>128984.22364924301</v>
      </c>
      <c r="V14" s="298"/>
      <c r="W14" s="298"/>
      <c r="X14" s="298">
        <f>+U14-Q14</f>
        <v>-204.82514644600451</v>
      </c>
      <c r="Y14" s="307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6"/>
      <c r="Y15" s="276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08">
        <f>+U18/Q18-1</f>
        <v>4.3019276454168143E-2</v>
      </c>
      <c r="Z18" s="255"/>
      <c r="AA18" s="278"/>
    </row>
    <row r="19" spans="2:27" x14ac:dyDescent="0.2">
      <c r="B19" s="275" t="s">
        <v>278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08">
        <f t="shared" ref="Y19:Y20" si="5">+U19/Q19-1</f>
        <v>-0.21397868104443807</v>
      </c>
      <c r="Z19" s="255"/>
      <c r="AA19" s="278"/>
    </row>
    <row r="20" spans="2:27" x14ac:dyDescent="0.2">
      <c r="B20" s="275" t="s">
        <v>279</v>
      </c>
      <c r="C20" s="288">
        <v>2935</v>
      </c>
      <c r="D20" s="288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08">
        <f t="shared" si="5"/>
        <v>-5.6466691440828609E-2</v>
      </c>
      <c r="Z20" s="255"/>
      <c r="AA20" s="278"/>
    </row>
    <row r="21" spans="2:27" s="281" customFormat="1" ht="15.75" thickBot="1" x14ac:dyDescent="0.3">
      <c r="B21" s="279" t="s">
        <v>280</v>
      </c>
      <c r="C21" s="298">
        <v>107544</v>
      </c>
      <c r="D21" s="298">
        <v>106172</v>
      </c>
      <c r="E21" s="298">
        <v>104480.7</v>
      </c>
      <c r="F21" s="298">
        <f t="shared" ref="F21:N21" si="6">SUM(F18:F20)</f>
        <v>104883.8471931815</v>
      </c>
      <c r="G21" s="298">
        <f t="shared" si="6"/>
        <v>105423.86839175204</v>
      </c>
      <c r="H21" s="298">
        <f t="shared" si="6"/>
        <v>103670.70906198479</v>
      </c>
      <c r="I21" s="298">
        <f t="shared" si="6"/>
        <v>103571.6494201903</v>
      </c>
      <c r="J21" s="298">
        <f t="shared" si="6"/>
        <v>104053.3559080033</v>
      </c>
      <c r="K21" s="298">
        <f t="shared" si="6"/>
        <v>106738.4195003443</v>
      </c>
      <c r="L21" s="298">
        <f t="shared" si="6"/>
        <v>106326.81255262331</v>
      </c>
      <c r="M21" s="298">
        <f t="shared" si="6"/>
        <v>105555.5873082428</v>
      </c>
      <c r="N21" s="298">
        <f t="shared" si="6"/>
        <v>106519.6971740338</v>
      </c>
      <c r="O21" s="298">
        <f t="shared" ref="O21:U21" si="7">SUM(O18:O20)</f>
        <v>109094.14891123169</v>
      </c>
      <c r="P21" s="298">
        <f t="shared" si="7"/>
        <v>109394.7244461833</v>
      </c>
      <c r="Q21" s="298">
        <f t="shared" si="7"/>
        <v>113527.893233597</v>
      </c>
      <c r="R21" s="298">
        <f t="shared" si="7"/>
        <v>114606.85611671899</v>
      </c>
      <c r="S21" s="298">
        <f t="shared" si="7"/>
        <v>114733.951602168</v>
      </c>
      <c r="T21" s="298">
        <f t="shared" si="7"/>
        <v>113632.12101989551</v>
      </c>
      <c r="U21" s="298">
        <f t="shared" si="7"/>
        <v>113334.345327296</v>
      </c>
      <c r="V21" s="298"/>
      <c r="W21" s="298"/>
      <c r="X21" s="298">
        <f>+U21-Q21</f>
        <v>-193.54790630099887</v>
      </c>
      <c r="Y21" s="307">
        <f>+U21/Q21-1</f>
        <v>-1.7048489211611839E-3</v>
      </c>
      <c r="Z21" s="255"/>
      <c r="AA21" s="278"/>
    </row>
    <row r="22" spans="2:27" ht="15.75" thickTop="1" x14ac:dyDescent="0.25">
      <c r="B22" s="275"/>
      <c r="C22" s="276"/>
      <c r="D22" s="276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6"/>
      <c r="Y22" s="309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5"/>
    </row>
    <row r="24" spans="2:27" x14ac:dyDescent="0.25">
      <c r="B24" s="275"/>
      <c r="C24" s="276"/>
      <c r="D24" s="276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6"/>
      <c r="Y24" s="309"/>
      <c r="Z24" s="255"/>
    </row>
    <row r="25" spans="2:27" x14ac:dyDescent="0.2">
      <c r="B25" s="283" t="s">
        <v>281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08">
        <f t="shared" ref="Y25:Y28" si="9">+U25/Q25-1</f>
        <v>-2.7720476569657704E-2</v>
      </c>
      <c r="Z25" s="255"/>
      <c r="AA25" s="278"/>
    </row>
    <row r="26" spans="2:27" x14ac:dyDescent="0.2">
      <c r="B26" s="283" t="s">
        <v>282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08">
        <f t="shared" si="9"/>
        <v>0.42517406378040734</v>
      </c>
      <c r="Z26" s="255"/>
      <c r="AA26" s="278"/>
    </row>
    <row r="27" spans="2:27" x14ac:dyDescent="0.2">
      <c r="B27" s="283" t="s">
        <v>283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08">
        <f t="shared" si="9"/>
        <v>0.3932607125456633</v>
      </c>
      <c r="Z27" s="255"/>
      <c r="AA27" s="278"/>
    </row>
    <row r="28" spans="2:27" x14ac:dyDescent="0.2">
      <c r="B28" s="283" t="s">
        <v>284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08">
        <f t="shared" si="9"/>
        <v>-1.720136108509416</v>
      </c>
      <c r="Z28" s="255"/>
      <c r="AA28" s="278"/>
    </row>
    <row r="29" spans="2:27" x14ac:dyDescent="0.2">
      <c r="B29" s="284" t="s">
        <v>285</v>
      </c>
      <c r="C29" s="288">
        <v>4425</v>
      </c>
      <c r="D29" s="288">
        <v>4840</v>
      </c>
      <c r="E29" s="277">
        <v>4972.41</v>
      </c>
      <c r="F29" s="288">
        <v>5373.1093829439997</v>
      </c>
      <c r="G29" s="288">
        <v>5359.6900890699999</v>
      </c>
      <c r="H29" s="288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31">
        <v>6787.5274194599997</v>
      </c>
      <c r="Q29" s="331">
        <v>6358.1153717899997</v>
      </c>
      <c r="R29" s="331">
        <v>5550.9858648249992</v>
      </c>
      <c r="S29" s="331">
        <v>5354.9643186920002</v>
      </c>
      <c r="T29" s="331">
        <v>5542.3731211069999</v>
      </c>
      <c r="U29" s="331">
        <v>5703.846116836</v>
      </c>
      <c r="V29" s="331"/>
      <c r="W29" s="331"/>
      <c r="X29" s="277">
        <f>+U29-Q29</f>
        <v>-654.26925495399973</v>
      </c>
      <c r="Y29" s="308">
        <f>+U29/Q29-1</f>
        <v>-0.10290301711996197</v>
      </c>
      <c r="Z29" s="255"/>
      <c r="AA29" s="278"/>
    </row>
    <row r="30" spans="2:27" s="281" customFormat="1" ht="15.75" thickBot="1" x14ac:dyDescent="0.3">
      <c r="B30" s="279" t="s">
        <v>286</v>
      </c>
      <c r="C30" s="298">
        <v>13495</v>
      </c>
      <c r="D30" s="298">
        <v>13964</v>
      </c>
      <c r="E30" s="298">
        <v>14287.721000000001</v>
      </c>
      <c r="F30" s="298">
        <f t="shared" ref="F30:N30" si="10">SUM(F25:F29)</f>
        <v>14687.207813098999</v>
      </c>
      <c r="G30" s="298">
        <f t="shared" si="10"/>
        <v>14312.740977228999</v>
      </c>
      <c r="H30" s="298">
        <f t="shared" si="10"/>
        <v>14074.62611148</v>
      </c>
      <c r="I30" s="298">
        <f t="shared" si="10"/>
        <v>14318.029379627998</v>
      </c>
      <c r="J30" s="298">
        <f t="shared" si="10"/>
        <v>14469.990470188</v>
      </c>
      <c r="K30" s="298">
        <f t="shared" si="10"/>
        <v>14745.465813186998</v>
      </c>
      <c r="L30" s="298">
        <f t="shared" si="10"/>
        <v>15161.319911129001</v>
      </c>
      <c r="M30" s="298">
        <f t="shared" si="10"/>
        <v>15473.067497173</v>
      </c>
      <c r="N30" s="298">
        <f t="shared" si="10"/>
        <v>16042.999599208</v>
      </c>
      <c r="O30" s="298">
        <f t="shared" ref="O30:U30" si="11">SUM(O25:O29)</f>
        <v>15896.216688052002</v>
      </c>
      <c r="P30" s="298">
        <f t="shared" si="11"/>
        <v>15869.451734899198</v>
      </c>
      <c r="Q30" s="298">
        <f t="shared" si="11"/>
        <v>15661.155562731145</v>
      </c>
      <c r="R30" s="298">
        <f t="shared" si="11"/>
        <v>15760.483314862418</v>
      </c>
      <c r="S30" s="298">
        <f t="shared" si="11"/>
        <v>15618.472012315986</v>
      </c>
      <c r="T30" s="298">
        <f t="shared" si="11"/>
        <v>15586.743478982542</v>
      </c>
      <c r="U30" s="298">
        <f t="shared" si="11"/>
        <v>15649.878322373257</v>
      </c>
      <c r="V30" s="298"/>
      <c r="W30" s="298"/>
      <c r="X30" s="298">
        <f>+U30-Q30</f>
        <v>-11.277240357887422</v>
      </c>
      <c r="Y30" s="307">
        <f>+U30/Q30-1</f>
        <v>-7.2007715603850109E-4</v>
      </c>
      <c r="Z30" s="255"/>
      <c r="AA30" s="278"/>
    </row>
    <row r="31" spans="2:27" ht="15.75" thickTop="1" x14ac:dyDescent="0.2">
      <c r="B31" s="275"/>
      <c r="C31" s="292"/>
      <c r="D31" s="276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6"/>
      <c r="Y31" s="308"/>
    </row>
    <row r="32" spans="2:27" s="281" customFormat="1" ht="15.75" thickBot="1" x14ac:dyDescent="0.3">
      <c r="B32" s="262" t="s">
        <v>287</v>
      </c>
      <c r="C32" s="298">
        <v>121039</v>
      </c>
      <c r="D32" s="298">
        <v>120136</v>
      </c>
      <c r="E32" s="298">
        <v>118768.421</v>
      </c>
      <c r="F32" s="298">
        <f t="shared" ref="F32:U32" si="12">+F30+F21</f>
        <v>119571.0550062805</v>
      </c>
      <c r="G32" s="298">
        <f t="shared" si="12"/>
        <v>119736.60936898104</v>
      </c>
      <c r="H32" s="298">
        <f t="shared" si="12"/>
        <v>117745.33517346479</v>
      </c>
      <c r="I32" s="298">
        <f t="shared" si="12"/>
        <v>117889.6787998183</v>
      </c>
      <c r="J32" s="298">
        <f t="shared" si="12"/>
        <v>118523.3463781913</v>
      </c>
      <c r="K32" s="298">
        <f t="shared" si="12"/>
        <v>121483.8853135313</v>
      </c>
      <c r="L32" s="298">
        <f t="shared" si="12"/>
        <v>121488.13246375231</v>
      </c>
      <c r="M32" s="298">
        <f t="shared" si="12"/>
        <v>121028.6548054158</v>
      </c>
      <c r="N32" s="298">
        <f t="shared" si="12"/>
        <v>122562.6967732418</v>
      </c>
      <c r="O32" s="298">
        <f t="shared" si="12"/>
        <v>124990.36559928369</v>
      </c>
      <c r="P32" s="298">
        <f t="shared" si="12"/>
        <v>125264.1761810825</v>
      </c>
      <c r="Q32" s="298">
        <f t="shared" si="12"/>
        <v>129189.04879632815</v>
      </c>
      <c r="R32" s="298">
        <f t="shared" si="12"/>
        <v>130367.33943158141</v>
      </c>
      <c r="S32" s="298">
        <f t="shared" si="12"/>
        <v>130352.423614484</v>
      </c>
      <c r="T32" s="298">
        <f t="shared" si="12"/>
        <v>129218.86449887804</v>
      </c>
      <c r="U32" s="298">
        <f t="shared" si="12"/>
        <v>128984.22364966926</v>
      </c>
      <c r="V32" s="298"/>
      <c r="W32" s="298"/>
      <c r="X32" s="298">
        <f>+U32-Q32</f>
        <v>-204.82514665888448</v>
      </c>
      <c r="Y32" s="307">
        <f>+U32/Q32-1</f>
        <v>-1.5854683393621283E-3</v>
      </c>
      <c r="Z32" s="255"/>
      <c r="AA32" s="278"/>
    </row>
    <row r="33" spans="2:27" ht="15.75" thickTop="1" x14ac:dyDescent="0.2">
      <c r="B33" s="275"/>
      <c r="C33" s="276"/>
      <c r="D33" s="276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6"/>
      <c r="Y33" s="311"/>
    </row>
    <row r="34" spans="2:27" x14ac:dyDescent="0.25">
      <c r="B34" s="285" t="s">
        <v>288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12">
        <f>+U34/Q34-1</f>
        <v>3.1685378504366035E-2</v>
      </c>
      <c r="Z34" s="255"/>
      <c r="AA34" s="278"/>
    </row>
    <row r="35" spans="2:27" x14ac:dyDescent="0.2">
      <c r="B35" s="299" t="s">
        <v>289</v>
      </c>
      <c r="C35" s="276">
        <v>16518</v>
      </c>
      <c r="D35" s="297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08">
        <f>+X35/Q35-1</f>
        <v>-0.81986705632915013</v>
      </c>
      <c r="Z35" s="255"/>
      <c r="AA35" s="278"/>
    </row>
    <row r="36" spans="2:27" x14ac:dyDescent="0.2">
      <c r="B36" s="299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08">
        <f>+U36/Q36-1</f>
        <v>-2.495571000272534E-3</v>
      </c>
      <c r="Z36" s="255"/>
      <c r="AA36" s="278"/>
    </row>
    <row r="37" spans="2:27" x14ac:dyDescent="0.25">
      <c r="B37" s="287"/>
      <c r="C37" s="29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300"/>
      <c r="K39" s="300"/>
      <c r="L39" s="300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300"/>
      <c r="H40" s="300"/>
      <c r="I40" s="300"/>
      <c r="J40" s="300"/>
      <c r="K40" s="300"/>
      <c r="L40" s="300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40" t="s">
        <v>262</v>
      </c>
      <c r="C43" s="342" t="s">
        <v>263</v>
      </c>
      <c r="F43" s="314">
        <v>43360</v>
      </c>
      <c r="G43" s="314">
        <v>43451</v>
      </c>
      <c r="H43" s="314">
        <v>43177</v>
      </c>
      <c r="I43" s="314">
        <v>43269</v>
      </c>
      <c r="J43" s="325">
        <v>43344</v>
      </c>
      <c r="K43" s="325">
        <v>43435</v>
      </c>
      <c r="L43" s="325">
        <v>43525</v>
      </c>
      <c r="M43" s="325">
        <v>43617</v>
      </c>
      <c r="N43" s="325">
        <v>43709</v>
      </c>
      <c r="O43" s="325">
        <v>43800</v>
      </c>
      <c r="P43" s="325">
        <v>43891</v>
      </c>
      <c r="Q43" s="325">
        <v>43983</v>
      </c>
      <c r="R43" s="325">
        <v>44075</v>
      </c>
      <c r="S43" s="325">
        <v>44166</v>
      </c>
      <c r="T43" s="325">
        <v>44256</v>
      </c>
      <c r="U43" s="325">
        <v>44348</v>
      </c>
      <c r="V43" s="325"/>
      <c r="W43" s="325"/>
    </row>
    <row r="44" spans="2:27" x14ac:dyDescent="0.25">
      <c r="B44" s="341"/>
      <c r="C44" s="343"/>
      <c r="F44" s="315"/>
      <c r="G44" s="315"/>
      <c r="H44" s="315"/>
      <c r="I44" s="315"/>
      <c r="J44" s="315"/>
      <c r="K44" s="315"/>
      <c r="L44" s="315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266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271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272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268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18" t="e">
        <f>((#REF!/(6/12))/(('Banco BS no usar'!M14+I14)/2))</f>
        <v>#REF!</v>
      </c>
      <c r="N52" s="318" t="e">
        <f>((#REF!/(9/12))/(('Banco BS no usar'!N14+J14)/2))</f>
        <v>#REF!</v>
      </c>
      <c r="O52" s="318" t="e">
        <f>((#REF!/(12/12))/(('Banco BS no usar'!O14+K14)/2))</f>
        <v>#REF!</v>
      </c>
      <c r="P52" s="318" t="e">
        <f>((#REF!/(3/12))/(('Banco BS no usar'!P14+L14)/2))</f>
        <v>#REF!</v>
      </c>
      <c r="Q52" s="332" t="e">
        <f>((#REF!/(6/12))/(('Banco BS no usar'!Q14+M14)/2))</f>
        <v>#REF!</v>
      </c>
      <c r="R52" s="318" t="e">
        <f>((#REF!/(9/12))/(('Banco BS no usar'!R14+N14)/2))</f>
        <v>#REF!</v>
      </c>
      <c r="S52" s="318" t="e">
        <f>((#REF!/(12/12))/(('Banco BS no usar'!S14+O14)/2))</f>
        <v>#REF!</v>
      </c>
      <c r="T52" s="318" t="e">
        <f>((#REF!/(3/12))/(('Banco BS no usar'!T14+P14)/2))</f>
        <v>#REF!</v>
      </c>
      <c r="U52" s="318" t="e">
        <f>((#REF!/(6/12))/(('Banco BS no usar'!U14+Q14)/2))</f>
        <v>#REF!</v>
      </c>
      <c r="V52" s="318"/>
      <c r="W52" s="318"/>
    </row>
    <row r="53" spans="2:23" x14ac:dyDescent="0.25">
      <c r="B53" s="1" t="s">
        <v>269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18" t="e">
        <f>((#REF!/(6/12))/(('Banco BS no usar'!M30+I30)/2))</f>
        <v>#REF!</v>
      </c>
      <c r="N53" s="318" t="e">
        <f>((#REF!/(9/12))/(('Banco BS no usar'!N30+J30)/2))</f>
        <v>#REF!</v>
      </c>
      <c r="O53" s="318" t="e">
        <f>((#REF!/(12/12))/(('Banco BS no usar'!O30+K30)/2))</f>
        <v>#REF!</v>
      </c>
      <c r="P53" s="318" t="e">
        <f>((#REF!/(3/12))/(('Banco BS no usar'!P30+L30)/2))</f>
        <v>#REF!</v>
      </c>
      <c r="Q53" s="332" t="e">
        <f>((#REF!/(6/12))/(('Banco BS no usar'!Q30+M30)/2))</f>
        <v>#REF!</v>
      </c>
      <c r="R53" s="332" t="e">
        <f>((#REF!/(9/12))/(('Banco BS no usar'!R30+N30)/2))</f>
        <v>#REF!</v>
      </c>
      <c r="S53" s="332" t="e">
        <f>((#REF!/(12/12))/(('Banco BS no usar'!S30+O30)/2))</f>
        <v>#REF!</v>
      </c>
      <c r="T53" s="332" t="e">
        <f>((#REF!/(3/12))/(('Banco BS no usar'!T30+P30)/2))</f>
        <v>#REF!</v>
      </c>
      <c r="U53" s="332" t="e">
        <f>((#REF!/(6/12))/(('Banco BS no usar'!U30+Q30)/2))</f>
        <v>#REF!</v>
      </c>
      <c r="V53" s="332"/>
      <c r="W53" s="332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A40"/>
  <sheetViews>
    <sheetView tabSelected="1" zoomScaleNormal="10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S39" sqref="S39:V4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7" width="10.7109375" style="1" hidden="1" customWidth="1"/>
    <col min="18" max="22" width="10.7109375" style="1" customWidth="1"/>
    <col min="23" max="23" width="9.28515625" style="1" bestFit="1" customWidth="1"/>
    <col min="24" max="24" width="11.28515625" style="1" bestFit="1" customWidth="1"/>
    <col min="25" max="16384" width="11.42578125" style="1"/>
  </cols>
  <sheetData>
    <row r="1" spans="2:27" ht="18.75" x14ac:dyDescent="0.25">
      <c r="B1" s="339" t="s">
        <v>119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</row>
    <row r="2" spans="2:27" ht="18.75" x14ac:dyDescent="0.25">
      <c r="B2" s="339" t="s">
        <v>273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</row>
    <row r="3" spans="2:27" ht="18.75" x14ac:dyDescent="0.25">
      <c r="B3" s="339" t="s">
        <v>274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</row>
    <row r="4" spans="2:27" ht="18.75" x14ac:dyDescent="0.25">
      <c r="B4" s="339" t="s">
        <v>317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</row>
    <row r="5" spans="2:27" ht="18.75" x14ac:dyDescent="0.25">
      <c r="B5" s="270"/>
      <c r="C5" s="294"/>
      <c r="D5" s="270"/>
      <c r="E5" s="296"/>
      <c r="F5" s="303"/>
      <c r="G5" s="304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270"/>
      <c r="X5" s="270"/>
    </row>
    <row r="6" spans="2:27" ht="30" x14ac:dyDescent="0.25">
      <c r="B6" s="262" t="s">
        <v>0</v>
      </c>
      <c r="C6" s="295" t="s">
        <v>292</v>
      </c>
      <c r="D6" s="295" t="s">
        <v>293</v>
      </c>
      <c r="E6" s="295" t="s">
        <v>294</v>
      </c>
      <c r="F6" s="295" t="s">
        <v>295</v>
      </c>
      <c r="G6" s="295" t="s">
        <v>296</v>
      </c>
      <c r="H6" s="295" t="s">
        <v>297</v>
      </c>
      <c r="I6" s="295" t="s">
        <v>298</v>
      </c>
      <c r="J6" s="295" t="s">
        <v>299</v>
      </c>
      <c r="K6" s="295" t="s">
        <v>300</v>
      </c>
      <c r="L6" s="295" t="s">
        <v>301</v>
      </c>
      <c r="M6" s="295" t="s">
        <v>303</v>
      </c>
      <c r="N6" s="295" t="s">
        <v>305</v>
      </c>
      <c r="O6" s="295" t="s">
        <v>307</v>
      </c>
      <c r="P6" s="295" t="s">
        <v>308</v>
      </c>
      <c r="Q6" s="295" t="s">
        <v>309</v>
      </c>
      <c r="R6" s="295" t="s">
        <v>310</v>
      </c>
      <c r="S6" s="295" t="s">
        <v>311</v>
      </c>
      <c r="T6" s="295" t="s">
        <v>312</v>
      </c>
      <c r="U6" s="295" t="s">
        <v>314</v>
      </c>
      <c r="V6" s="295" t="s">
        <v>315</v>
      </c>
      <c r="W6" s="323" t="s">
        <v>259</v>
      </c>
      <c r="X6" s="324" t="s">
        <v>260</v>
      </c>
    </row>
    <row r="7" spans="2:27" x14ac:dyDescent="0.25">
      <c r="B7" s="272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7"/>
      <c r="X7" s="273"/>
    </row>
    <row r="8" spans="2:27" x14ac:dyDescent="0.2">
      <c r="B8" s="275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1087.9329264099999</v>
      </c>
      <c r="U8" s="277">
        <v>1009.29421297</v>
      </c>
      <c r="V8" s="277">
        <v>1132.49854783</v>
      </c>
      <c r="W8" s="277">
        <v>165.57076071000006</v>
      </c>
      <c r="X8" s="308">
        <v>0.17123384281173015</v>
      </c>
      <c r="AA8" s="278"/>
    </row>
    <row r="9" spans="2:27" x14ac:dyDescent="0.2">
      <c r="B9" s="275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24801.662578010004</v>
      </c>
      <c r="U9" s="277">
        <v>24053.807386819997</v>
      </c>
      <c r="V9" s="277">
        <v>22781.831076149996</v>
      </c>
      <c r="W9" s="277">
        <v>-3718.1891549800021</v>
      </c>
      <c r="X9" s="308">
        <v>-0.14030891759894526</v>
      </c>
    </row>
    <row r="10" spans="2:27" x14ac:dyDescent="0.2">
      <c r="B10" s="275" t="s">
        <v>291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71510.210105940001</v>
      </c>
      <c r="U10" s="277">
        <v>71135.763191109989</v>
      </c>
      <c r="V10" s="277">
        <v>72549.087487480007</v>
      </c>
      <c r="W10" s="277">
        <v>668.4094816896104</v>
      </c>
      <c r="X10" s="308">
        <v>9.2988755842811077E-3</v>
      </c>
      <c r="Y10" s="255"/>
      <c r="Z10" s="278"/>
    </row>
    <row r="11" spans="2:27" x14ac:dyDescent="0.2">
      <c r="B11" s="275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24713.890299409999</v>
      </c>
      <c r="U11" s="277">
        <v>25821.88132593</v>
      </c>
      <c r="V11" s="277">
        <v>27234.813781500005</v>
      </c>
      <c r="W11" s="277">
        <v>2579.994940620003</v>
      </c>
      <c r="X11" s="308">
        <v>0.10464465211734297</v>
      </c>
      <c r="Y11" s="255"/>
      <c r="Z11" s="278"/>
    </row>
    <row r="12" spans="2:27" x14ac:dyDescent="0.2">
      <c r="B12" s="275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77">
        <v>0</v>
      </c>
      <c r="X12" s="308">
        <v>0</v>
      </c>
      <c r="Y12" s="255"/>
      <c r="Z12" s="278"/>
    </row>
    <row r="13" spans="2:27" x14ac:dyDescent="0.2">
      <c r="B13" s="275" t="s">
        <v>7</v>
      </c>
      <c r="C13" s="288">
        <v>3665</v>
      </c>
      <c r="D13" s="288">
        <v>4119</v>
      </c>
      <c r="E13" s="277">
        <v>3906.49</v>
      </c>
      <c r="F13" s="277">
        <v>4203.7700461309996</v>
      </c>
      <c r="G13" s="277">
        <v>4175.2207150100003</v>
      </c>
      <c r="H13" s="277">
        <v>4442.0327057909999</v>
      </c>
      <c r="I13" s="277">
        <v>4470.7115742440001</v>
      </c>
      <c r="J13" s="277">
        <v>4614.1326235500001</v>
      </c>
      <c r="K13" s="277">
        <v>4740.5007184899996</v>
      </c>
      <c r="L13" s="277">
        <v>5217.5709402109997</v>
      </c>
      <c r="M13" s="277">
        <v>5261.4271478459996</v>
      </c>
      <c r="N13" s="277">
        <v>5393.7738278710003</v>
      </c>
      <c r="O13" s="277">
        <v>5299.1481701049997</v>
      </c>
      <c r="P13" s="277">
        <v>5996.5007637709996</v>
      </c>
      <c r="Q13" s="277">
        <v>6092.5682623029998</v>
      </c>
      <c r="R13" s="277">
        <v>6364.8945656246797</v>
      </c>
      <c r="S13" s="277">
        <v>6952.1623142897597</v>
      </c>
      <c r="T13" s="277">
        <v>6886.7987883200021</v>
      </c>
      <c r="U13" s="277">
        <v>6953.1063483400003</v>
      </c>
      <c r="V13" s="277">
        <v>7501.3429720100003</v>
      </c>
      <c r="W13" s="277">
        <v>1136.4484063853206</v>
      </c>
      <c r="X13" s="308">
        <v>0.17854944723248289</v>
      </c>
      <c r="Y13" s="255"/>
      <c r="Z13" s="278"/>
    </row>
    <row r="14" spans="2:27" s="281" customFormat="1" ht="15.75" thickBot="1" x14ac:dyDescent="0.3">
      <c r="B14" s="279" t="s">
        <v>276</v>
      </c>
      <c r="C14" s="298">
        <v>121039.2</v>
      </c>
      <c r="D14" s="298">
        <v>120136</v>
      </c>
      <c r="E14" s="298">
        <v>118767.55</v>
      </c>
      <c r="F14" s="298">
        <v>119571.0550065026</v>
      </c>
      <c r="G14" s="298">
        <v>119736.60956903899</v>
      </c>
      <c r="H14" s="298">
        <v>117745.33517114499</v>
      </c>
      <c r="I14" s="298">
        <v>117889.67880037389</v>
      </c>
      <c r="J14" s="298">
        <v>118523.3463762647</v>
      </c>
      <c r="K14" s="298">
        <v>121483.88531261738</v>
      </c>
      <c r="L14" s="298">
        <v>121488.132463962</v>
      </c>
      <c r="M14" s="298">
        <v>121028.65480512001</v>
      </c>
      <c r="N14" s="298">
        <v>122562.69677394601</v>
      </c>
      <c r="O14" s="298">
        <v>124990.36559986099</v>
      </c>
      <c r="P14" s="298">
        <v>125264.1761806201</v>
      </c>
      <c r="Q14" s="298">
        <v>129189.04879568901</v>
      </c>
      <c r="R14" s="298">
        <v>130367.33943054508</v>
      </c>
      <c r="S14" s="298">
        <v>130352.42361324535</v>
      </c>
      <c r="T14" s="298">
        <v>129000.49469809</v>
      </c>
      <c r="U14" s="298">
        <v>128973.85246516998</v>
      </c>
      <c r="V14" s="298">
        <v>131199.57386497001</v>
      </c>
      <c r="W14" s="298">
        <v>832.23443442492862</v>
      </c>
      <c r="X14" s="307">
        <v>6.3837648145632642E-3</v>
      </c>
      <c r="Y14" s="278"/>
      <c r="Z14" s="278"/>
    </row>
    <row r="15" spans="2:27" ht="15.75" thickTop="1" x14ac:dyDescent="0.25">
      <c r="B15" s="275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6"/>
      <c r="X15" s="276"/>
    </row>
    <row r="16" spans="2:27" x14ac:dyDescent="0.25">
      <c r="B16" s="262" t="s">
        <v>277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</row>
    <row r="17" spans="2:26" x14ac:dyDescent="0.25">
      <c r="B17" s="275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6"/>
      <c r="X17" s="276"/>
    </row>
    <row r="18" spans="2:26" x14ac:dyDescent="0.2">
      <c r="B18" s="275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7">
        <v>95195.971269094996</v>
      </c>
      <c r="T18" s="277">
        <v>95277.54044651</v>
      </c>
      <c r="U18" s="277">
        <v>95300.501184620007</v>
      </c>
      <c r="V18" s="277">
        <v>96710.948297250012</v>
      </c>
      <c r="W18" s="277">
        <v>2727.7805851530138</v>
      </c>
      <c r="X18" s="308">
        <v>2.9024139657743309E-2</v>
      </c>
      <c r="Y18" s="255"/>
      <c r="Z18" s="278"/>
    </row>
    <row r="19" spans="2:26" x14ac:dyDescent="0.2">
      <c r="B19" s="275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14656.149483820001</v>
      </c>
      <c r="U19" s="277">
        <v>14337.035645860002</v>
      </c>
      <c r="V19" s="277">
        <v>14177.567509960003</v>
      </c>
      <c r="W19" s="277">
        <v>-2563.0140650599988</v>
      </c>
      <c r="X19" s="308">
        <v>-0.15310185333611603</v>
      </c>
      <c r="Y19" s="255"/>
      <c r="Z19" s="278"/>
    </row>
    <row r="20" spans="2:26" x14ac:dyDescent="0.2">
      <c r="B20" s="275" t="s">
        <v>279</v>
      </c>
      <c r="C20" s="288">
        <v>2935</v>
      </c>
      <c r="D20" s="288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3695.2836597800006</v>
      </c>
      <c r="U20" s="277">
        <v>3698.3136071899999</v>
      </c>
      <c r="V20" s="277">
        <v>4326.2818108600004</v>
      </c>
      <c r="W20" s="277">
        <v>443.17498125800057</v>
      </c>
      <c r="X20" s="308">
        <v>0.11412896958681507</v>
      </c>
      <c r="Y20" s="255"/>
      <c r="Z20" s="278"/>
    </row>
    <row r="21" spans="2:26" s="281" customFormat="1" ht="15.75" thickBot="1" x14ac:dyDescent="0.3">
      <c r="B21" s="279" t="s">
        <v>280</v>
      </c>
      <c r="C21" s="298">
        <v>107544</v>
      </c>
      <c r="D21" s="298">
        <v>106172</v>
      </c>
      <c r="E21" s="298">
        <v>104480.7</v>
      </c>
      <c r="F21" s="298">
        <v>104883.8471931815</v>
      </c>
      <c r="G21" s="298">
        <v>105423.86839175204</v>
      </c>
      <c r="H21" s="298">
        <v>103670.70906198479</v>
      </c>
      <c r="I21" s="298">
        <v>103571.6494201903</v>
      </c>
      <c r="J21" s="298">
        <v>104053.3559080033</v>
      </c>
      <c r="K21" s="298">
        <v>106738.4195003443</v>
      </c>
      <c r="L21" s="298">
        <v>106326.81255262331</v>
      </c>
      <c r="M21" s="298">
        <v>105555.5873082428</v>
      </c>
      <c r="N21" s="298">
        <v>106519.6971740338</v>
      </c>
      <c r="O21" s="298">
        <v>109094.14891123169</v>
      </c>
      <c r="P21" s="298">
        <v>109394.7244461833</v>
      </c>
      <c r="Q21" s="298">
        <v>113527.893233597</v>
      </c>
      <c r="R21" s="298">
        <v>114606.85611671899</v>
      </c>
      <c r="S21" s="298">
        <v>114733.951602168</v>
      </c>
      <c r="T21" s="298">
        <v>113628.97359011001</v>
      </c>
      <c r="U21" s="298">
        <v>113335.85043767</v>
      </c>
      <c r="V21" s="298">
        <v>115214.79761807002</v>
      </c>
      <c r="W21" s="298">
        <v>607.94150135102973</v>
      </c>
      <c r="X21" s="307">
        <v>5.3045823081638854E-3</v>
      </c>
      <c r="Y21" s="255"/>
      <c r="Z21" s="278"/>
    </row>
    <row r="22" spans="2:26" ht="15.75" thickTop="1" x14ac:dyDescent="0.25">
      <c r="B22" s="275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6"/>
      <c r="X22" s="309"/>
      <c r="Y22" s="255"/>
    </row>
    <row r="23" spans="2:26" x14ac:dyDescent="0.25">
      <c r="B23" s="262" t="s">
        <v>270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55"/>
    </row>
    <row r="24" spans="2:26" x14ac:dyDescent="0.25">
      <c r="B24" s="275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6"/>
      <c r="X24" s="309"/>
      <c r="Y24" s="255"/>
    </row>
    <row r="25" spans="2:26" x14ac:dyDescent="0.2">
      <c r="B25" s="283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6044.2056913000006</v>
      </c>
      <c r="U25" s="277">
        <v>6062.7285493900008</v>
      </c>
      <c r="V25" s="277">
        <v>6042.2123933100011</v>
      </c>
      <c r="W25" s="277">
        <v>-163.39030060999903</v>
      </c>
      <c r="X25" s="308">
        <v>-2.6329481384633646E-2</v>
      </c>
      <c r="Y25" s="255"/>
      <c r="Z25" s="278"/>
    </row>
    <row r="26" spans="2:26" x14ac:dyDescent="0.2">
      <c r="B26" s="283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>
        <v>567</v>
      </c>
      <c r="W26" s="277">
        <v>133.02999999999997</v>
      </c>
      <c r="X26" s="308">
        <v>0.30654192686130366</v>
      </c>
      <c r="Y26" s="255"/>
      <c r="Z26" s="278"/>
    </row>
    <row r="27" spans="2:26" x14ac:dyDescent="0.2">
      <c r="B27" s="283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3542.1721918300004</v>
      </c>
      <c r="U27" s="277">
        <v>3516.81993569</v>
      </c>
      <c r="V27" s="277">
        <v>3571.1003877499998</v>
      </c>
      <c r="W27" s="277">
        <v>282.21159363758034</v>
      </c>
      <c r="X27" s="308">
        <v>8.5807581619293138E-2</v>
      </c>
      <c r="Y27" s="255"/>
      <c r="Z27" s="278"/>
    </row>
    <row r="28" spans="2:26" x14ac:dyDescent="0.2">
      <c r="B28" s="283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307.76272408998921</v>
      </c>
      <c r="U28" s="277">
        <v>542.51921821998258</v>
      </c>
      <c r="V28" s="277">
        <v>775.36233120998077</v>
      </c>
      <c r="W28" s="277">
        <v>494.32636920498078</v>
      </c>
      <c r="X28" s="308">
        <v>1.7589434664457144</v>
      </c>
      <c r="Y28" s="255"/>
      <c r="Z28" s="278"/>
    </row>
    <row r="29" spans="2:26" x14ac:dyDescent="0.2">
      <c r="B29" s="284" t="s">
        <v>285</v>
      </c>
      <c r="C29" s="288">
        <v>4425</v>
      </c>
      <c r="D29" s="288">
        <v>4840</v>
      </c>
      <c r="E29" s="277">
        <v>4972.41</v>
      </c>
      <c r="F29" s="277">
        <v>5373.1093829439997</v>
      </c>
      <c r="G29" s="277">
        <v>5359.6900890699999</v>
      </c>
      <c r="H29" s="277">
        <v>5294.4533961699999</v>
      </c>
      <c r="I29" s="277">
        <v>5478.5843992979999</v>
      </c>
      <c r="J29" s="277">
        <v>5686.4098960580004</v>
      </c>
      <c r="K29" s="277">
        <v>5813.3361165269998</v>
      </c>
      <c r="L29" s="277">
        <v>6075.385418289</v>
      </c>
      <c r="M29" s="277">
        <v>6245.2749454739997</v>
      </c>
      <c r="N29" s="277">
        <v>6647.8490746509997</v>
      </c>
      <c r="O29" s="277">
        <v>6485.3020718070002</v>
      </c>
      <c r="P29" s="277">
        <v>6787.5274194599997</v>
      </c>
      <c r="Q29" s="277">
        <v>6358.1153717899997</v>
      </c>
      <c r="R29" s="277">
        <v>5550.9858648249992</v>
      </c>
      <c r="S29" s="277">
        <v>5354.9643186920002</v>
      </c>
      <c r="T29" s="277">
        <v>5023.4805007599989</v>
      </c>
      <c r="U29" s="277">
        <v>5018.5343241999999</v>
      </c>
      <c r="V29" s="277">
        <v>5029.1011346300002</v>
      </c>
      <c r="W29" s="277">
        <v>-521.88473019499907</v>
      </c>
      <c r="X29" s="308">
        <v>-9.4016584243536316E-2</v>
      </c>
      <c r="Y29" s="255"/>
      <c r="Z29" s="278"/>
    </row>
    <row r="30" spans="2:26" s="281" customFormat="1" ht="15.75" thickBot="1" x14ac:dyDescent="0.3">
      <c r="B30" s="279" t="s">
        <v>286</v>
      </c>
      <c r="C30" s="298">
        <v>13495</v>
      </c>
      <c r="D30" s="298">
        <v>13964</v>
      </c>
      <c r="E30" s="298">
        <v>14287.721000000001</v>
      </c>
      <c r="F30" s="298">
        <v>14687.207813098999</v>
      </c>
      <c r="G30" s="298">
        <v>14312.740977228999</v>
      </c>
      <c r="H30" s="298">
        <v>14074.62611148</v>
      </c>
      <c r="I30" s="298">
        <v>14318.029379627998</v>
      </c>
      <c r="J30" s="298">
        <v>14469.990470188</v>
      </c>
      <c r="K30" s="298">
        <v>14745.465813186998</v>
      </c>
      <c r="L30" s="298">
        <v>15161.319911129001</v>
      </c>
      <c r="M30" s="298">
        <v>15473.067497173</v>
      </c>
      <c r="N30" s="298">
        <v>16042.999599208</v>
      </c>
      <c r="O30" s="298">
        <v>15896.216688052002</v>
      </c>
      <c r="P30" s="298">
        <v>15869.451734899198</v>
      </c>
      <c r="Q30" s="298">
        <v>15661.155562731145</v>
      </c>
      <c r="R30" s="298">
        <v>15760.483314862418</v>
      </c>
      <c r="S30" s="298">
        <v>15618.472012315986</v>
      </c>
      <c r="T30" s="298">
        <v>15371.521107979988</v>
      </c>
      <c r="U30" s="298">
        <v>15638.002027499982</v>
      </c>
      <c r="V30" s="298">
        <v>15984.776246899983</v>
      </c>
      <c r="W30" s="298">
        <v>224.29293203756424</v>
      </c>
      <c r="X30" s="307">
        <v>1.4231348592339987E-2</v>
      </c>
      <c r="Y30" s="255"/>
      <c r="Z30" s="278"/>
    </row>
    <row r="31" spans="2:26" ht="15.75" thickTop="1" x14ac:dyDescent="0.2">
      <c r="B31" s="275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6"/>
      <c r="X31" s="308"/>
    </row>
    <row r="32" spans="2:26" s="281" customFormat="1" ht="15.75" thickBot="1" x14ac:dyDescent="0.3">
      <c r="B32" s="262" t="s">
        <v>287</v>
      </c>
      <c r="C32" s="298">
        <v>121039</v>
      </c>
      <c r="D32" s="298">
        <v>120136</v>
      </c>
      <c r="E32" s="298">
        <v>118768.421</v>
      </c>
      <c r="F32" s="298">
        <v>119571.0550062805</v>
      </c>
      <c r="G32" s="298">
        <v>119736.60936898104</v>
      </c>
      <c r="H32" s="298">
        <v>117745.33517346479</v>
      </c>
      <c r="I32" s="298">
        <v>117889.6787998183</v>
      </c>
      <c r="J32" s="298">
        <v>118523.3463781913</v>
      </c>
      <c r="K32" s="298">
        <v>121483.8853135313</v>
      </c>
      <c r="L32" s="298">
        <v>121488.13246375231</v>
      </c>
      <c r="M32" s="298">
        <v>121028.6548054158</v>
      </c>
      <c r="N32" s="298">
        <v>122562.6967732418</v>
      </c>
      <c r="O32" s="298">
        <v>124990.36559928369</v>
      </c>
      <c r="P32" s="298">
        <v>125264.1761810825</v>
      </c>
      <c r="Q32" s="298">
        <v>129189.04879632815</v>
      </c>
      <c r="R32" s="298">
        <v>130367.33943158141</v>
      </c>
      <c r="S32" s="298">
        <v>130352.423614484</v>
      </c>
      <c r="T32" s="298">
        <v>129000.49469809</v>
      </c>
      <c r="U32" s="298">
        <v>128973.85246516998</v>
      </c>
      <c r="V32" s="298">
        <v>131199.57386497001</v>
      </c>
      <c r="W32" s="298">
        <v>832.23443338859943</v>
      </c>
      <c r="X32" s="307">
        <v>6.3837648065632191E-3</v>
      </c>
      <c r="Y32" s="255"/>
      <c r="Z32" s="278"/>
    </row>
    <row r="33" spans="2:26" ht="15.75" thickTop="1" x14ac:dyDescent="0.2">
      <c r="B33" s="275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>
        <v>-1.2386444723233581E-6</v>
      </c>
      <c r="T33" s="277">
        <v>0</v>
      </c>
      <c r="U33" s="277">
        <v>0</v>
      </c>
      <c r="V33" s="277">
        <v>0</v>
      </c>
      <c r="W33" s="276"/>
      <c r="X33" s="311"/>
    </row>
    <row r="34" spans="2:26" x14ac:dyDescent="0.25">
      <c r="B34" s="285" t="s">
        <v>288</v>
      </c>
      <c r="C34" s="286">
        <v>123866</v>
      </c>
      <c r="D34" s="286">
        <v>121826</v>
      </c>
      <c r="E34" s="286">
        <v>122028.74</v>
      </c>
      <c r="F34" s="286">
        <v>145994.76</v>
      </c>
      <c r="G34" s="286">
        <v>156864.99</v>
      </c>
      <c r="H34" s="286">
        <v>160332</v>
      </c>
      <c r="I34" s="286">
        <v>165505</v>
      </c>
      <c r="J34" s="286">
        <v>156571</v>
      </c>
      <c r="K34" s="286">
        <v>159305</v>
      </c>
      <c r="L34" s="286">
        <v>154591</v>
      </c>
      <c r="M34" s="286">
        <v>156877</v>
      </c>
      <c r="N34" s="286">
        <v>151099</v>
      </c>
      <c r="O34" s="286">
        <v>151726</v>
      </c>
      <c r="P34" s="286">
        <v>151751</v>
      </c>
      <c r="Q34" s="286">
        <v>152310</v>
      </c>
      <c r="R34" s="286">
        <v>153218</v>
      </c>
      <c r="S34" s="286">
        <v>153230</v>
      </c>
      <c r="T34" s="286">
        <v>157868</v>
      </c>
      <c r="U34" s="286">
        <v>157285</v>
      </c>
      <c r="V34" s="286">
        <v>181670</v>
      </c>
      <c r="W34" s="280">
        <v>28452</v>
      </c>
      <c r="X34" s="312">
        <v>0.18569619757469757</v>
      </c>
      <c r="Y34" s="255"/>
      <c r="Z34" s="278"/>
    </row>
    <row r="35" spans="2:26" x14ac:dyDescent="0.2">
      <c r="B35" s="284" t="s">
        <v>289</v>
      </c>
      <c r="C35" s="277">
        <v>16518</v>
      </c>
      <c r="D35" s="277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>
        <v>48849</v>
      </c>
      <c r="W35" s="276">
        <v>12652</v>
      </c>
      <c r="X35" s="308">
        <v>0.34953172914882447</v>
      </c>
      <c r="Y35" s="255"/>
      <c r="Z35" s="278"/>
    </row>
    <row r="36" spans="2:26" x14ac:dyDescent="0.2">
      <c r="B36" s="284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117898</v>
      </c>
      <c r="U36" s="277">
        <v>117264</v>
      </c>
      <c r="V36" s="277">
        <v>132821</v>
      </c>
      <c r="W36" s="276">
        <v>15800</v>
      </c>
      <c r="X36" s="308">
        <v>0.13501850095282042</v>
      </c>
      <c r="Y36" s="255"/>
      <c r="Z36" s="278"/>
    </row>
    <row r="37" spans="2:26" x14ac:dyDescent="0.25">
      <c r="B37" s="287"/>
      <c r="C37" s="29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</row>
    <row r="38" spans="2:26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W38" s="255"/>
      <c r="X38" s="255"/>
    </row>
    <row r="39" spans="2:26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300"/>
      <c r="K39" s="300"/>
      <c r="L39" s="300"/>
      <c r="M39" s="289"/>
      <c r="N39" s="289"/>
      <c r="O39" s="289"/>
      <c r="P39" s="289"/>
      <c r="Q39" s="289"/>
      <c r="R39" s="289"/>
      <c r="S39" s="334"/>
      <c r="T39" s="334"/>
      <c r="U39" s="334"/>
      <c r="V39" s="334"/>
      <c r="W39" s="289"/>
      <c r="X39" s="289"/>
    </row>
    <row r="40" spans="2:26" x14ac:dyDescent="0.25">
      <c r="B40" s="289"/>
      <c r="C40" s="289"/>
      <c r="D40" s="289"/>
      <c r="E40" s="289"/>
      <c r="F40" s="289"/>
      <c r="G40" s="300"/>
      <c r="H40" s="300"/>
      <c r="I40" s="300"/>
      <c r="J40" s="300"/>
      <c r="K40" s="300"/>
      <c r="L40" s="300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</row>
  </sheetData>
  <mergeCells count="4">
    <mergeCell ref="B1:X1"/>
    <mergeCell ref="B2:X2"/>
    <mergeCell ref="B3:X3"/>
    <mergeCell ref="B4:X4"/>
  </mergeCells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9" t="s">
        <v>119</v>
      </c>
      <c r="B1" s="339"/>
      <c r="C1" s="339"/>
      <c r="D1" s="339"/>
    </row>
    <row r="2" spans="1:4" ht="18.75" x14ac:dyDescent="0.25">
      <c r="A2" s="339" t="s">
        <v>261</v>
      </c>
      <c r="B2" s="339"/>
      <c r="C2" s="339"/>
      <c r="D2" s="339"/>
    </row>
    <row r="3" spans="1:4" ht="18.75" x14ac:dyDescent="0.25">
      <c r="A3" s="339" t="s">
        <v>306</v>
      </c>
      <c r="B3" s="339"/>
      <c r="C3" s="339"/>
      <c r="D3" s="339"/>
    </row>
    <row r="5" spans="1:4" x14ac:dyDescent="0.25">
      <c r="A5" s="344" t="s">
        <v>262</v>
      </c>
      <c r="B5" s="346" t="s">
        <v>263</v>
      </c>
      <c r="C5" s="346" t="s">
        <v>264</v>
      </c>
      <c r="D5" s="346" t="s">
        <v>1</v>
      </c>
    </row>
    <row r="6" spans="1:4" x14ac:dyDescent="0.25">
      <c r="A6" s="345"/>
      <c r="B6" s="347"/>
      <c r="C6" s="347"/>
      <c r="D6" s="34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2">
        <v>0.33</v>
      </c>
      <c r="D8" s="328">
        <v>0.25280791243117962</v>
      </c>
    </row>
    <row r="9" spans="1:4" x14ac:dyDescent="0.25">
      <c r="A9" s="260" t="s">
        <v>266</v>
      </c>
      <c r="B9" s="261">
        <v>0.21071776778077889</v>
      </c>
      <c r="C9" s="322">
        <v>0.56000000000000005</v>
      </c>
      <c r="D9" s="328">
        <v>0.41346062012384538</v>
      </c>
    </row>
    <row r="10" spans="1:4" x14ac:dyDescent="0.25">
      <c r="A10" s="262" t="s">
        <v>267</v>
      </c>
      <c r="B10" s="316"/>
      <c r="C10" s="316"/>
      <c r="D10" s="263"/>
    </row>
    <row r="11" spans="1:4" s="259" customFormat="1" x14ac:dyDescent="0.25">
      <c r="A11" s="256"/>
      <c r="B11" s="317"/>
      <c r="C11" s="317"/>
      <c r="D11" s="264"/>
    </row>
    <row r="12" spans="1:4" x14ac:dyDescent="0.25">
      <c r="A12" s="260" t="s">
        <v>268</v>
      </c>
      <c r="B12" s="269">
        <v>1.6081926952776E-2</v>
      </c>
      <c r="C12" s="319">
        <v>0.05</v>
      </c>
      <c r="D12" s="329">
        <v>5.2403359258654574E-2</v>
      </c>
    </row>
    <row r="13" spans="1:4" x14ac:dyDescent="0.25">
      <c r="A13" s="260" t="s">
        <v>269</v>
      </c>
      <c r="B13" s="269">
        <v>0.12706483784308581</v>
      </c>
      <c r="C13" s="319">
        <v>0.13</v>
      </c>
      <c r="D13" s="329">
        <v>0.13486685488740824</v>
      </c>
    </row>
    <row r="14" spans="1:4" x14ac:dyDescent="0.25">
      <c r="A14" s="262" t="s">
        <v>270</v>
      </c>
      <c r="B14" s="316"/>
      <c r="C14" s="320"/>
      <c r="D14" s="263"/>
    </row>
    <row r="15" spans="1:4" s="259" customFormat="1" x14ac:dyDescent="0.25">
      <c r="A15" s="256"/>
      <c r="B15" s="317"/>
      <c r="C15" s="321"/>
      <c r="D15" s="264"/>
    </row>
    <row r="16" spans="1:4" x14ac:dyDescent="0.25">
      <c r="A16" s="260" t="s">
        <v>271</v>
      </c>
      <c r="B16" s="261">
        <v>0.13089626796314399</v>
      </c>
      <c r="C16" s="322">
        <v>0.38</v>
      </c>
      <c r="D16" s="328">
        <v>0.38855624906803687</v>
      </c>
    </row>
    <row r="17" spans="1:4" x14ac:dyDescent="0.25">
      <c r="A17" s="265" t="s">
        <v>272</v>
      </c>
      <c r="B17" s="326">
        <v>0.16163046172953038</v>
      </c>
      <c r="C17" s="327">
        <v>0.98</v>
      </c>
      <c r="D17" s="330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9" t="s">
        <v>119</v>
      </c>
      <c r="B1" s="339"/>
      <c r="C1" s="339"/>
      <c r="D1" s="339"/>
    </row>
    <row r="2" spans="1:4" ht="18.75" x14ac:dyDescent="0.25">
      <c r="A2" s="339" t="s">
        <v>261</v>
      </c>
      <c r="B2" s="339"/>
      <c r="C2" s="339"/>
      <c r="D2" s="339"/>
    </row>
    <row r="3" spans="1:4" ht="18.75" x14ac:dyDescent="0.25">
      <c r="A3" s="339" t="s">
        <v>304</v>
      </c>
      <c r="B3" s="339"/>
      <c r="C3" s="339"/>
      <c r="D3" s="339"/>
    </row>
    <row r="5" spans="1:4" x14ac:dyDescent="0.25">
      <c r="A5" s="344" t="s">
        <v>262</v>
      </c>
      <c r="B5" s="346" t="s">
        <v>263</v>
      </c>
      <c r="C5" s="346" t="s">
        <v>264</v>
      </c>
      <c r="D5" s="346" t="s">
        <v>1</v>
      </c>
    </row>
    <row r="6" spans="1:4" x14ac:dyDescent="0.25">
      <c r="A6" s="345"/>
      <c r="B6" s="347"/>
      <c r="C6" s="347"/>
      <c r="D6" s="34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2">
        <v>0.31</v>
      </c>
      <c r="D8" s="328">
        <v>0.2313212211404877</v>
      </c>
    </row>
    <row r="9" spans="1:4" x14ac:dyDescent="0.25">
      <c r="A9" s="260" t="s">
        <v>266</v>
      </c>
      <c r="B9" s="261">
        <v>0.20804470173556547</v>
      </c>
      <c r="C9" s="322">
        <v>0.5</v>
      </c>
      <c r="D9" s="328">
        <v>0.37479495894559872</v>
      </c>
    </row>
    <row r="10" spans="1:4" x14ac:dyDescent="0.25">
      <c r="A10" s="262" t="s">
        <v>267</v>
      </c>
      <c r="B10" s="316"/>
      <c r="C10" s="316"/>
      <c r="D10" s="263"/>
    </row>
    <row r="11" spans="1:4" s="259" customFormat="1" x14ac:dyDescent="0.25">
      <c r="A11" s="256"/>
      <c r="B11" s="317"/>
      <c r="C11" s="317"/>
      <c r="D11" s="264"/>
    </row>
    <row r="12" spans="1:4" x14ac:dyDescent="0.25">
      <c r="A12" s="260" t="s">
        <v>268</v>
      </c>
      <c r="B12" s="269">
        <v>1.5053520588123712E-2</v>
      </c>
      <c r="C12" s="319">
        <v>0.05</v>
      </c>
      <c r="D12" s="329">
        <v>5.6211087377032252E-2</v>
      </c>
    </row>
    <row r="13" spans="1:4" x14ac:dyDescent="0.25">
      <c r="A13" s="260" t="s">
        <v>269</v>
      </c>
      <c r="B13" s="269">
        <v>0.11774700441232241</v>
      </c>
      <c r="C13" s="319">
        <v>0.15</v>
      </c>
      <c r="D13" s="329">
        <v>0.14683964123371271</v>
      </c>
    </row>
    <row r="14" spans="1:4" x14ac:dyDescent="0.25">
      <c r="A14" s="262" t="s">
        <v>270</v>
      </c>
      <c r="B14" s="316"/>
      <c r="C14" s="320"/>
      <c r="D14" s="263"/>
    </row>
    <row r="15" spans="1:4" s="259" customFormat="1" x14ac:dyDescent="0.25">
      <c r="A15" s="256"/>
      <c r="B15" s="317"/>
      <c r="C15" s="321"/>
      <c r="D15" s="264"/>
    </row>
    <row r="16" spans="1:4" x14ac:dyDescent="0.25">
      <c r="A16" s="260" t="s">
        <v>271</v>
      </c>
      <c r="B16" s="261">
        <v>0.12784631475982022</v>
      </c>
      <c r="C16" s="322">
        <v>0.36</v>
      </c>
      <c r="D16" s="328">
        <v>0.38280594330495293</v>
      </c>
    </row>
    <row r="17" spans="1:4" x14ac:dyDescent="0.25">
      <c r="A17" s="265" t="s">
        <v>272</v>
      </c>
      <c r="B17" s="326">
        <v>0.15739658537834172</v>
      </c>
      <c r="C17" s="327">
        <v>0.83</v>
      </c>
      <c r="D17" s="330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9" t="s">
        <v>119</v>
      </c>
      <c r="B1" s="339"/>
      <c r="C1" s="339"/>
      <c r="D1" s="339"/>
    </row>
    <row r="2" spans="1:4" ht="18.75" x14ac:dyDescent="0.25">
      <c r="A2" s="339" t="s">
        <v>261</v>
      </c>
      <c r="B2" s="339"/>
      <c r="C2" s="339"/>
      <c r="D2" s="339"/>
    </row>
    <row r="3" spans="1:4" ht="18.75" x14ac:dyDescent="0.25">
      <c r="A3" s="339" t="s">
        <v>302</v>
      </c>
      <c r="B3" s="339"/>
      <c r="C3" s="339"/>
      <c r="D3" s="339"/>
    </row>
    <row r="5" spans="1:4" x14ac:dyDescent="0.25">
      <c r="A5" s="344" t="s">
        <v>262</v>
      </c>
      <c r="B5" s="346" t="s">
        <v>263</v>
      </c>
      <c r="C5" s="346" t="s">
        <v>264</v>
      </c>
      <c r="D5" s="346" t="s">
        <v>1</v>
      </c>
    </row>
    <row r="6" spans="1:4" x14ac:dyDescent="0.25">
      <c r="A6" s="345"/>
      <c r="B6" s="347"/>
      <c r="C6" s="347"/>
      <c r="D6" s="34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2">
        <v>0.33</v>
      </c>
      <c r="D8" s="305">
        <v>0.23729578164828066</v>
      </c>
    </row>
    <row r="9" spans="1:4" x14ac:dyDescent="0.25">
      <c r="A9" s="260" t="s">
        <v>266</v>
      </c>
      <c r="B9" s="261">
        <v>0.2012108650434665</v>
      </c>
      <c r="C9" s="322">
        <v>0.55000000000000004</v>
      </c>
      <c r="D9" s="305">
        <v>0.37622342900957495</v>
      </c>
    </row>
    <row r="10" spans="1:4" x14ac:dyDescent="0.25">
      <c r="A10" s="262" t="s">
        <v>267</v>
      </c>
      <c r="B10" s="316"/>
      <c r="C10" s="316"/>
      <c r="D10" s="263"/>
    </row>
    <row r="11" spans="1:4" s="259" customFormat="1" x14ac:dyDescent="0.25">
      <c r="A11" s="256"/>
      <c r="B11" s="317"/>
      <c r="C11" s="317"/>
      <c r="D11" s="264"/>
    </row>
    <row r="12" spans="1:4" x14ac:dyDescent="0.25">
      <c r="A12" s="260" t="s">
        <v>268</v>
      </c>
      <c r="B12" s="269">
        <v>1.6061764891449639E-2</v>
      </c>
      <c r="C12" s="319">
        <v>5.239564310986182E-2</v>
      </c>
      <c r="D12" s="302">
        <v>6.2017203429937731E-2</v>
      </c>
    </row>
    <row r="13" spans="1:4" x14ac:dyDescent="0.25">
      <c r="A13" s="260" t="s">
        <v>269</v>
      </c>
      <c r="B13" s="269">
        <v>0.12870342636231211</v>
      </c>
      <c r="C13" s="319">
        <v>0.14179836886725192</v>
      </c>
      <c r="D13" s="302">
        <v>0.16794587236705785</v>
      </c>
    </row>
    <row r="14" spans="1:4" x14ac:dyDescent="0.25">
      <c r="A14" s="262" t="s">
        <v>270</v>
      </c>
      <c r="B14" s="316"/>
      <c r="C14" s="320"/>
      <c r="D14" s="263"/>
    </row>
    <row r="15" spans="1:4" s="259" customFormat="1" x14ac:dyDescent="0.25">
      <c r="A15" s="256"/>
      <c r="B15" s="317"/>
      <c r="C15" s="321"/>
      <c r="D15" s="264"/>
    </row>
    <row r="16" spans="1:4" x14ac:dyDescent="0.25">
      <c r="A16" s="260" t="s">
        <v>271</v>
      </c>
      <c r="B16" s="261">
        <v>0.12479671556089172</v>
      </c>
      <c r="C16" s="322">
        <v>0.37</v>
      </c>
      <c r="D16" s="305">
        <v>0.36926899456269247</v>
      </c>
    </row>
    <row r="17" spans="1:4" x14ac:dyDescent="0.25">
      <c r="A17" s="265" t="s">
        <v>272</v>
      </c>
      <c r="B17" s="326">
        <v>0.15258104958859181</v>
      </c>
      <c r="C17" s="327">
        <v>0.9</v>
      </c>
      <c r="D17" s="306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2022-03-30T19:10:25Z</dcterms:modified>
</cp:coreProperties>
</file>